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5850" yWindow="240" windowWidth="16575" windowHeight="11040"/>
  </bookViews>
  <sheets>
    <sheet name="13.dpC-rpd" sheetId="1" r:id="rId1"/>
    <sheet name="13.zen-dpB" sheetId="2" r:id="rId2"/>
    <sheet name="13.meD-pskC" sheetId="3" r:id="rId3"/>
    <sheet name="13.žižD-vršC" sheetId="4" r:id="rId4"/>
    <sheet name="13.koE-azmB" sheetId="6" r:id="rId5"/>
    <sheet name="13.vpB-meC" sheetId="5" r:id="rId6"/>
    <sheet name="13.prgB-acsB" sheetId="8" r:id="rId7"/>
    <sheet name="3.pskC-azmB" sheetId="7" r:id="rId8"/>
  </sheets>
  <externalReferences>
    <externalReference r:id="rId9"/>
  </externalReferences>
  <definedNames>
    <definedName name="G57A1">#REF!</definedName>
    <definedName name="_xlnm.Print_Area" localSheetId="0">'13.dpC-rpd'!$A$1:$S$66</definedName>
    <definedName name="výmaz" localSheetId="7">'[1]3.dpB-prgB'!$D$8:$F$11,'[1]3.dpB-prgB'!$D$13:$F$16,'[1]3.dpB-prgB'!$D$18:$F$21,'[1]3.dpB-prgB'!$D$23:$F$26,'[1]3.dpB-prgB'!$D$28:$F$31,'[1]3.dpB-prgB'!$D$33:$F$36,'[1]3.dpB-prgB'!$N$8:$P$11,'[1]3.dpB-prgB'!$N$13:$P$16,'[1]3.dpB-prgB'!$N$18:$P$21,'[1]3.dpB-prgB'!$N$23:$P$26,'[1]3.dpB-prgB'!$N$28:$P$31,'[1]3.dpB-prgB'!$N$33:$P$36,'[1]3.dpB-prgB'!$A$8:$B$37,'[1]3.dpB-prgB'!$K$8:$L$37</definedName>
    <definedName name="výmaz">'13.dpC-rpd'!$D$8:$F$11,'13.dpC-rpd'!$D$13:$F$16,'13.dpC-rpd'!$D$18:$F$21,'13.dpC-rpd'!$D$23:$F$26,'13.dpC-rpd'!$D$28:$F$31,'13.dpC-rpd'!$D$33:$F$36,'13.dpC-rpd'!$N$8:$P$11,'13.dpC-rpd'!$N$13:$P$16,'13.dpC-rpd'!$N$18:$P$21,'13.dpC-rpd'!$N$23:$P$26,'13.dpC-rpd'!$N$28:$P$31,'13.dpC-rpd'!$N$33:$P$36,'13.dpC-rpd'!$A$8:$B$37,'13.dpC-rpd'!$K$8:$L$37</definedName>
  </definedNames>
  <calcPr calcId="124519"/>
</workbook>
</file>

<file path=xl/calcChain.xml><?xml version="1.0" encoding="utf-8"?>
<calcChain xmlns="http://schemas.openxmlformats.org/spreadsheetml/2006/main">
  <c r="G8" i="8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A45" i="7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G37" i="8" l="1"/>
  <c r="G32"/>
  <c r="G27"/>
  <c r="G22"/>
  <c r="G17"/>
  <c r="G12"/>
  <c r="P17" i="7"/>
  <c r="N17"/>
  <c r="E17"/>
  <c r="O17"/>
  <c r="F17"/>
  <c r="D17"/>
  <c r="P22"/>
  <c r="N22"/>
  <c r="E22"/>
  <c r="O22"/>
  <c r="F22"/>
  <c r="D22"/>
  <c r="P27"/>
  <c r="N27"/>
  <c r="E27"/>
  <c r="O27"/>
  <c r="F27"/>
  <c r="D27"/>
  <c r="P32"/>
  <c r="N32"/>
  <c r="E32"/>
  <c r="O32"/>
  <c r="F32"/>
  <c r="D32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E17" i="8" l="1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N39" i="7"/>
  <c r="R12"/>
  <c r="P12"/>
  <c r="P39" s="1"/>
  <c r="N12"/>
  <c r="E12"/>
  <c r="E39" s="1"/>
  <c r="O12"/>
  <c r="O39" s="1"/>
  <c r="H12"/>
  <c r="I11" s="1"/>
  <c r="S11" s="1"/>
  <c r="F12"/>
  <c r="F39" s="1"/>
  <c r="D12"/>
  <c r="D39" s="1"/>
  <c r="R39"/>
  <c r="Q39"/>
  <c r="I39" s="1"/>
  <c r="H37"/>
  <c r="I36" s="1"/>
  <c r="S36" s="1"/>
  <c r="H32"/>
  <c r="I31" s="1"/>
  <c r="S31" s="1"/>
  <c r="H27"/>
  <c r="I26" s="1"/>
  <c r="S26" s="1"/>
  <c r="H22"/>
  <c r="I21" s="1"/>
  <c r="S21" s="1"/>
  <c r="H17"/>
  <c r="I16" s="1"/>
  <c r="S16" s="1"/>
  <c r="E39" i="8" l="1"/>
  <c r="I39"/>
  <c r="O39"/>
  <c r="D39"/>
  <c r="F39"/>
  <c r="N39"/>
  <c r="P39"/>
  <c r="H39"/>
  <c r="S39" i="7"/>
  <c r="S41" s="1"/>
  <c r="I41"/>
  <c r="H39"/>
  <c r="S39" i="8" l="1"/>
  <c r="S41" s="1"/>
  <c r="I41"/>
  <c r="G8" i="6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5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4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3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2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146" i="1"/>
  <c r="G220"/>
  <c r="G221"/>
  <c r="G222"/>
  <c r="G223"/>
  <c r="G224"/>
  <c r="G225"/>
  <c r="G226"/>
  <c r="G227"/>
  <c r="G228"/>
  <c r="G229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167"/>
  <c r="G166"/>
  <c r="G165"/>
  <c r="G164"/>
  <c r="G163"/>
  <c r="G162"/>
  <c r="G161"/>
  <c r="G160"/>
  <c r="G107"/>
  <c r="L112"/>
  <c r="L113"/>
  <c r="L109"/>
  <c r="L108"/>
  <c r="G8"/>
  <c r="Q8"/>
  <c r="G9"/>
  <c r="Q9"/>
  <c r="D12"/>
  <c r="E12"/>
  <c r="F12"/>
  <c r="N12"/>
  <c r="O12"/>
  <c r="P12"/>
  <c r="G13"/>
  <c r="Q13"/>
  <c r="G14"/>
  <c r="Q14"/>
  <c r="D17"/>
  <c r="E17"/>
  <c r="F17"/>
  <c r="N17"/>
  <c r="O17"/>
  <c r="P17"/>
  <c r="G18"/>
  <c r="Q18"/>
  <c r="G19"/>
  <c r="Q19"/>
  <c r="D22"/>
  <c r="E22"/>
  <c r="F22"/>
  <c r="N22"/>
  <c r="O22"/>
  <c r="P22"/>
  <c r="G23"/>
  <c r="Q23"/>
  <c r="G24"/>
  <c r="Q24"/>
  <c r="D27"/>
  <c r="E27"/>
  <c r="F27"/>
  <c r="N27"/>
  <c r="O27"/>
  <c r="P27"/>
  <c r="G28"/>
  <c r="Q28"/>
  <c r="G29"/>
  <c r="Q29"/>
  <c r="D32"/>
  <c r="E32"/>
  <c r="F32"/>
  <c r="N32"/>
  <c r="O32"/>
  <c r="P32"/>
  <c r="G33"/>
  <c r="Q33"/>
  <c r="G34"/>
  <c r="Q34"/>
  <c r="R34"/>
  <c r="D37"/>
  <c r="E37"/>
  <c r="F37"/>
  <c r="N37"/>
  <c r="O37"/>
  <c r="P37"/>
  <c r="P39"/>
  <c r="F45"/>
  <c r="A93"/>
  <c r="K93"/>
  <c r="B94"/>
  <c r="L94"/>
  <c r="A95"/>
  <c r="K95"/>
  <c r="B96"/>
  <c r="L96"/>
  <c r="A97"/>
  <c r="K97"/>
  <c r="B98"/>
  <c r="L98"/>
  <c r="A99"/>
  <c r="K99"/>
  <c r="B100"/>
  <c r="L100"/>
  <c r="A101"/>
  <c r="K101"/>
  <c r="A103"/>
  <c r="K103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7"/>
  <c r="G148"/>
  <c r="G149"/>
  <c r="G150"/>
  <c r="G151"/>
  <c r="G152"/>
  <c r="G153"/>
  <c r="G154"/>
  <c r="G155"/>
  <c r="G156"/>
  <c r="G157"/>
  <c r="G158"/>
  <c r="G159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210"/>
  <c r="G211"/>
  <c r="G212"/>
  <c r="G213"/>
  <c r="G214"/>
  <c r="G215"/>
  <c r="G216"/>
  <c r="G217"/>
  <c r="G218"/>
  <c r="G21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A250"/>
  <c r="B250"/>
  <c r="D250"/>
  <c r="A20"/>
  <c r="A251"/>
  <c r="B251"/>
  <c r="D251"/>
  <c r="G251"/>
  <c r="A252"/>
  <c r="B252"/>
  <c r="D252"/>
  <c r="G252"/>
  <c r="A253"/>
  <c r="B253"/>
  <c r="D253"/>
  <c r="G253"/>
  <c r="A254"/>
  <c r="B254"/>
  <c r="D254"/>
  <c r="G254"/>
  <c r="A255"/>
  <c r="B255"/>
  <c r="D255"/>
  <c r="G255"/>
  <c r="A256"/>
  <c r="B256"/>
  <c r="D256"/>
  <c r="G256"/>
  <c r="A257"/>
  <c r="B257"/>
  <c r="D257"/>
  <c r="G257"/>
  <c r="A258"/>
  <c r="B258"/>
  <c r="D258"/>
  <c r="G258"/>
  <c r="A259"/>
  <c r="B259"/>
  <c r="D259"/>
  <c r="G259"/>
  <c r="A260"/>
  <c r="B260"/>
  <c r="D260"/>
  <c r="G260"/>
  <c r="A261"/>
  <c r="B261"/>
  <c r="D261"/>
  <c r="G261"/>
  <c r="A262"/>
  <c r="B262"/>
  <c r="D262"/>
  <c r="G262"/>
  <c r="A263"/>
  <c r="B263"/>
  <c r="D263"/>
  <c r="G263"/>
  <c r="A264"/>
  <c r="B264"/>
  <c r="D264"/>
  <c r="G264"/>
  <c r="A265"/>
  <c r="B265"/>
  <c r="D265"/>
  <c r="G265"/>
  <c r="K15"/>
  <c r="K33"/>
  <c r="K28"/>
  <c r="H18"/>
  <c r="H13"/>
  <c r="R33"/>
  <c r="R29"/>
  <c r="R28"/>
  <c r="R24"/>
  <c r="R19"/>
  <c r="R18"/>
  <c r="R13"/>
  <c r="K10"/>
  <c r="A18"/>
  <c r="G250"/>
  <c r="C41"/>
  <c r="M41"/>
  <c r="R8"/>
  <c r="Q37"/>
  <c r="Q32"/>
  <c r="S31"/>
  <c r="Q27"/>
  <c r="Q22"/>
  <c r="Q17"/>
  <c r="R23"/>
  <c r="A23"/>
  <c r="E58"/>
  <c r="A28"/>
  <c r="K35"/>
  <c r="K8"/>
  <c r="A8"/>
  <c r="R14"/>
  <c r="R9"/>
  <c r="O57"/>
  <c r="Q58"/>
  <c r="L57"/>
  <c r="L58"/>
  <c r="B57"/>
  <c r="O58"/>
  <c r="Q57"/>
  <c r="B58"/>
  <c r="G57"/>
  <c r="G58"/>
  <c r="H9"/>
  <c r="H19"/>
  <c r="H24"/>
  <c r="H23"/>
  <c r="H29"/>
  <c r="H34"/>
  <c r="H33"/>
  <c r="H14"/>
  <c r="K25"/>
  <c r="K20"/>
  <c r="K13"/>
  <c r="A13"/>
  <c r="B104"/>
  <c r="A25"/>
  <c r="A10"/>
  <c r="A30"/>
  <c r="A35"/>
  <c r="E57"/>
  <c r="G37"/>
  <c r="R32"/>
  <c r="G32"/>
  <c r="H28"/>
  <c r="G27"/>
  <c r="I26"/>
  <c r="S26"/>
  <c r="R27"/>
  <c r="G22"/>
  <c r="F39"/>
  <c r="I21"/>
  <c r="S16"/>
  <c r="G17"/>
  <c r="H17"/>
  <c r="O39"/>
  <c r="N39"/>
  <c r="E39"/>
  <c r="I16"/>
  <c r="D39"/>
  <c r="Q12"/>
  <c r="Q39"/>
  <c r="H8"/>
  <c r="K23"/>
  <c r="K18"/>
  <c r="A33"/>
  <c r="A15"/>
  <c r="H27"/>
  <c r="S36"/>
  <c r="H37"/>
  <c r="I36"/>
  <c r="H32"/>
  <c r="H22"/>
  <c r="I18"/>
  <c r="I23"/>
  <c r="I28"/>
  <c r="I33"/>
  <c r="I13"/>
  <c r="S21"/>
  <c r="K30"/>
  <c r="R37"/>
  <c r="I31"/>
  <c r="R22"/>
  <c r="R17"/>
  <c r="S11"/>
  <c r="S39"/>
  <c r="I9"/>
  <c r="R12"/>
  <c r="G12"/>
  <c r="H12"/>
  <c r="R39"/>
  <c r="S41"/>
  <c r="I11"/>
  <c r="G39"/>
  <c r="I39"/>
  <c r="I41"/>
  <c r="H39"/>
  <c r="G37" i="6" l="1"/>
  <c r="G32"/>
  <c r="G27"/>
  <c r="G22"/>
  <c r="G17"/>
  <c r="G12"/>
  <c r="G37" i="5"/>
  <c r="G32"/>
  <c r="G27"/>
  <c r="G22"/>
  <c r="G17"/>
  <c r="G12"/>
  <c r="G37" i="4"/>
  <c r="G32"/>
  <c r="G27"/>
  <c r="G22"/>
  <c r="G17"/>
  <c r="G12"/>
  <c r="G37" i="3"/>
  <c r="G32"/>
  <c r="G27"/>
  <c r="G22"/>
  <c r="G17"/>
  <c r="G12"/>
  <c r="G37" i="2"/>
  <c r="G32"/>
  <c r="G27"/>
  <c r="G22"/>
  <c r="G17"/>
  <c r="G12"/>
  <c r="E17" i="6" l="1"/>
  <c r="N17"/>
  <c r="P17"/>
  <c r="R17"/>
  <c r="D17"/>
  <c r="F17"/>
  <c r="H17"/>
  <c r="O17"/>
  <c r="E27"/>
  <c r="N27"/>
  <c r="P27"/>
  <c r="R27"/>
  <c r="D27"/>
  <c r="F27"/>
  <c r="H27"/>
  <c r="O27"/>
  <c r="E37"/>
  <c r="N37"/>
  <c r="P37"/>
  <c r="R37"/>
  <c r="D37"/>
  <c r="F37"/>
  <c r="H37"/>
  <c r="O37"/>
  <c r="E12"/>
  <c r="N12"/>
  <c r="P12"/>
  <c r="R12"/>
  <c r="D12"/>
  <c r="F12"/>
  <c r="H12"/>
  <c r="O12"/>
  <c r="E22"/>
  <c r="N22"/>
  <c r="P22"/>
  <c r="R22"/>
  <c r="R39" s="1"/>
  <c r="D22"/>
  <c r="F22"/>
  <c r="H22"/>
  <c r="O22"/>
  <c r="E32"/>
  <c r="N32"/>
  <c r="P32"/>
  <c r="R32"/>
  <c r="D32"/>
  <c r="F32"/>
  <c r="H32"/>
  <c r="O32"/>
  <c r="Q39"/>
  <c r="G39"/>
  <c r="E17" i="5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E17" i="4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27" i="3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7"/>
  <c r="N17"/>
  <c r="P17"/>
  <c r="R17"/>
  <c r="D17"/>
  <c r="F17"/>
  <c r="H17"/>
  <c r="I16" s="1"/>
  <c r="S16" s="1"/>
  <c r="O1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E12" i="2"/>
  <c r="N12"/>
  <c r="P12"/>
  <c r="R12"/>
  <c r="G39"/>
  <c r="Q39"/>
  <c r="D12"/>
  <c r="F12"/>
  <c r="H12"/>
  <c r="I11" s="1"/>
  <c r="S11" s="1"/>
  <c r="O12"/>
  <c r="E17"/>
  <c r="N17"/>
  <c r="P17"/>
  <c r="R17"/>
  <c r="R39" s="1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22"/>
  <c r="N22"/>
  <c r="P22"/>
  <c r="R22"/>
  <c r="D22"/>
  <c r="F22"/>
  <c r="H22"/>
  <c r="I21" s="1"/>
  <c r="S21" s="1"/>
  <c r="O22"/>
  <c r="E32"/>
  <c r="N32"/>
  <c r="P32"/>
  <c r="R32"/>
  <c r="D32"/>
  <c r="F32"/>
  <c r="H32"/>
  <c r="I31" s="1"/>
  <c r="S31" s="1"/>
  <c r="O32"/>
  <c r="E39" i="6" l="1"/>
  <c r="O39"/>
  <c r="D39"/>
  <c r="F39"/>
  <c r="N39"/>
  <c r="P39"/>
  <c r="I31"/>
  <c r="S31" s="1"/>
  <c r="I21"/>
  <c r="S21" s="1"/>
  <c r="H39"/>
  <c r="I11"/>
  <c r="S11" s="1"/>
  <c r="I36"/>
  <c r="S36" s="1"/>
  <c r="I26"/>
  <c r="S26" s="1"/>
  <c r="I16"/>
  <c r="S16" s="1"/>
  <c r="E39" i="5"/>
  <c r="I39"/>
  <c r="O39"/>
  <c r="D39"/>
  <c r="F39"/>
  <c r="N39"/>
  <c r="P39"/>
  <c r="H39"/>
  <c r="E39" i="4"/>
  <c r="I39"/>
  <c r="O39"/>
  <c r="D39"/>
  <c r="F39"/>
  <c r="N39"/>
  <c r="P39"/>
  <c r="H39"/>
  <c r="E39" i="3"/>
  <c r="I39"/>
  <c r="O39"/>
  <c r="D39"/>
  <c r="F39"/>
  <c r="N39"/>
  <c r="P39"/>
  <c r="H39"/>
  <c r="E39" i="2"/>
  <c r="I39"/>
  <c r="O39"/>
  <c r="D39"/>
  <c r="F39"/>
  <c r="N39"/>
  <c r="P39"/>
  <c r="H39"/>
  <c r="I39" i="6" l="1"/>
  <c r="S39" i="5"/>
  <c r="S41" s="1"/>
  <c r="I41"/>
  <c r="S39" i="4"/>
  <c r="S41" s="1"/>
  <c r="I41"/>
  <c r="S39" i="3"/>
  <c r="S41" s="1"/>
  <c r="I41"/>
  <c r="S39" i="2"/>
  <c r="S41" s="1"/>
  <c r="I41"/>
  <c r="S39" i="6" l="1"/>
  <c r="S41" s="1"/>
  <c r="I41"/>
</calcChain>
</file>

<file path=xl/sharedStrings.xml><?xml version="1.0" encoding="utf-8"?>
<sst xmlns="http://schemas.openxmlformats.org/spreadsheetml/2006/main" count="1481" uniqueCount="497">
  <si>
    <t>Zápis o utkání</t>
  </si>
  <si>
    <t>Datum  </t>
  </si>
  <si>
    <t>Domácí</t>
  </si>
  <si>
    <t>Hosté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</si>
  <si>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</si>
  <si>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</si>
  <si>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</si>
  <si>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</si>
  <si>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</si>
  <si>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</si>
  <si>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</si>
  <si>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</si>
  <si>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</si>
  <si>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Druž.</t>
  </si>
  <si>
    <t>Celkový výkon družstva  </t>
  </si>
  <si>
    <t>Bodový zisk</t>
  </si>
  <si>
    <t>Čas zahájení utkání  </t>
  </si>
  <si>
    <t>Teplota na kuželně  </t>
  </si>
  <si>
    <t>Čas ukončení utkání  </t>
  </si>
  <si>
    <t>Počet diváků  </t>
  </si>
  <si>
    <t>Platnost kolaudačního protokolu  </t>
  </si>
  <si>
    <t>Připomínky k technickému stavu kuželny:</t>
  </si>
  <si>
    <t>Střídání hráčů (zranění):</t>
  </si>
  <si>
    <t>Napomínání hráčů za nesportovní chování či vyloučení ze startu:</t>
  </si>
  <si>
    <t>Různé:</t>
  </si>
  <si>
    <t>Datum a podpis rozhodčího</t>
  </si>
  <si>
    <t>Vedoucí družstva         Jméno:</t>
  </si>
  <si>
    <t>Podpis:</t>
  </si>
  <si>
    <t>Rozhodčí</t>
  </si>
  <si>
    <t>Jméno:</t>
  </si>
  <si>
    <t>Číslo průkazu:</t>
  </si>
  <si>
    <t>Střídající hráč</t>
  </si>
  <si>
    <t>Střídaný hráč</t>
  </si>
  <si>
    <t>Hod</t>
  </si>
  <si>
    <t>Jméno</t>
  </si>
  <si>
    <t>Reg.č.</t>
  </si>
  <si>
    <t>Vršovice</t>
  </si>
  <si>
    <t>rozdíl</t>
  </si>
  <si>
    <t>vedoucí družstev</t>
  </si>
  <si>
    <t>Slavoj V. Popovice B</t>
  </si>
  <si>
    <t>SK Meteor Praha C</t>
  </si>
  <si>
    <t>TJ Sokol Praha - Vršovice C</t>
  </si>
  <si>
    <t>AC Sparta Praha B</t>
  </si>
  <si>
    <t>Meteor</t>
  </si>
  <si>
    <t>V. Popovice</t>
  </si>
  <si>
    <t>Švarc Antonín</t>
  </si>
  <si>
    <t>tondasvarc@seznam.cz</t>
  </si>
  <si>
    <t>Perman Milan</t>
  </si>
  <si>
    <t>permonici@gmail.com</t>
  </si>
  <si>
    <t>Musil Ladislav</t>
  </si>
  <si>
    <t>musil@raj-nemovitosti.cz</t>
  </si>
  <si>
    <t>Cepl Zdeněk</t>
  </si>
  <si>
    <t>Málek Miroslav</t>
  </si>
  <si>
    <t>malek@inekon.cz</t>
  </si>
  <si>
    <t>mikzdenek@seznam.cz</t>
  </si>
  <si>
    <t>bomutil@gmail.com</t>
  </si>
  <si>
    <t>Technické podmínky utkání:</t>
  </si>
  <si>
    <t>Bohumír Musil</t>
  </si>
  <si>
    <t>družstvo</t>
  </si>
  <si>
    <t>vedoucí</t>
  </si>
  <si>
    <t>TJ Astra Z. Město C</t>
  </si>
  <si>
    <t>Zahr. Město</t>
  </si>
  <si>
    <t>skupinář:</t>
  </si>
  <si>
    <t>Dílčí</t>
  </si>
  <si>
    <t>body</t>
  </si>
  <si>
    <t>Hofman Jiří</t>
  </si>
  <si>
    <t>hofmanj@2n.cz</t>
  </si>
  <si>
    <t>Kšír Petr</t>
  </si>
  <si>
    <t>dom. kolo</t>
  </si>
  <si>
    <t>Kostelecký Vojtěch</t>
  </si>
  <si>
    <t>Karlov</t>
  </si>
  <si>
    <t>Žižkov 1-4</t>
  </si>
  <si>
    <t>Braník 1-4</t>
  </si>
  <si>
    <t>KK Konstruktiva Praha E</t>
  </si>
  <si>
    <t>TJ Praga Praha B</t>
  </si>
  <si>
    <t>SK Rapid Praha A</t>
  </si>
  <si>
    <t>Braník 5-6</t>
  </si>
  <si>
    <t>kuželna</t>
  </si>
  <si>
    <t>út</t>
  </si>
  <si>
    <t>čt</t>
  </si>
  <si>
    <t>17.30</t>
  </si>
  <si>
    <t>po</t>
  </si>
  <si>
    <t>19.30</t>
  </si>
  <si>
    <t>čas</t>
  </si>
  <si>
    <t>st</t>
  </si>
  <si>
    <t>17.00</t>
  </si>
  <si>
    <t>18.00</t>
  </si>
  <si>
    <t>reg. č.</t>
  </si>
  <si>
    <t>příjmení</t>
  </si>
  <si>
    <t>jméno</t>
  </si>
  <si>
    <t>HABADA</t>
  </si>
  <si>
    <t>Jindřich</t>
  </si>
  <si>
    <t>HNÁTEK</t>
  </si>
  <si>
    <t>Karel st.</t>
  </si>
  <si>
    <t xml:space="preserve">SVOBODOVÁ </t>
  </si>
  <si>
    <t>ŠTOCHL</t>
  </si>
  <si>
    <t>Martin</t>
  </si>
  <si>
    <t>ŠVARC</t>
  </si>
  <si>
    <t>Antonín</t>
  </si>
  <si>
    <t>TOMEŠ</t>
  </si>
  <si>
    <t>Miroslav</t>
  </si>
  <si>
    <t>Karel</t>
  </si>
  <si>
    <t>MÁLEK</t>
  </si>
  <si>
    <t>MICHÁLEK</t>
  </si>
  <si>
    <t>Jaroslav</t>
  </si>
  <si>
    <t>STOKLASA</t>
  </si>
  <si>
    <t>Petr</t>
  </si>
  <si>
    <t>Milan</t>
  </si>
  <si>
    <t xml:space="preserve">ŠVARCOVÁ </t>
  </si>
  <si>
    <t>Petra</t>
  </si>
  <si>
    <t>ŠTOČEK</t>
  </si>
  <si>
    <t>Jiří</t>
  </si>
  <si>
    <t>CERNSTEIN</t>
  </si>
  <si>
    <t xml:space="preserve">MAŠEK </t>
  </si>
  <si>
    <t>Zdeněk</t>
  </si>
  <si>
    <t>NOVÁK</t>
  </si>
  <si>
    <t>PETRÁČEK</t>
  </si>
  <si>
    <t>Jan</t>
  </si>
  <si>
    <t>SVOBODA</t>
  </si>
  <si>
    <t xml:space="preserve">TŘEŠŇÁK </t>
  </si>
  <si>
    <t>KŠÍR</t>
  </si>
  <si>
    <t>KOVÁŘ</t>
  </si>
  <si>
    <t>SMÉKAL</t>
  </si>
  <si>
    <t>Tomáš</t>
  </si>
  <si>
    <t>KLUGANOST</t>
  </si>
  <si>
    <t>Vít</t>
  </si>
  <si>
    <t>JELÍNEK</t>
  </si>
  <si>
    <t>LUKÁŠ</t>
  </si>
  <si>
    <t>MAŇOUR</t>
  </si>
  <si>
    <t>Ondřej</t>
  </si>
  <si>
    <t>BANDASOVÁ</t>
  </si>
  <si>
    <t>Ivana</t>
  </si>
  <si>
    <t>DYMÁČKOVÁ</t>
  </si>
  <si>
    <t>Markéta</t>
  </si>
  <si>
    <t>KRATOCHVIL</t>
  </si>
  <si>
    <t>JANATA</t>
  </si>
  <si>
    <t>JÍCHA</t>
  </si>
  <si>
    <t>JIRÁSKOVÁ</t>
  </si>
  <si>
    <t>Gabriela</t>
  </si>
  <si>
    <t xml:space="preserve">KAPAL </t>
  </si>
  <si>
    <t>MUSIL</t>
  </si>
  <si>
    <t>Ladislav</t>
  </si>
  <si>
    <t xml:space="preserve">SOMOLÍKOVÁ </t>
  </si>
  <si>
    <t>Emílie</t>
  </si>
  <si>
    <t xml:space="preserve">ŠŤOVÍČEK </t>
  </si>
  <si>
    <t>Pavel</t>
  </si>
  <si>
    <t>VÁCLAVKOVÁ</t>
  </si>
  <si>
    <t>Eva</t>
  </si>
  <si>
    <t>ZACHAŘ</t>
  </si>
  <si>
    <t>Čeněk</t>
  </si>
  <si>
    <t>DVOŘÁK</t>
  </si>
  <si>
    <t>Miloslav</t>
  </si>
  <si>
    <t>Jana</t>
  </si>
  <si>
    <t>Václav</t>
  </si>
  <si>
    <t>VÁVRA</t>
  </si>
  <si>
    <t>Ivo</t>
  </si>
  <si>
    <t>MYŠIČKOVÁ</t>
  </si>
  <si>
    <t>STRNAD</t>
  </si>
  <si>
    <t>Vladimír</t>
  </si>
  <si>
    <t xml:space="preserve">ŠPIČKOVÁ </t>
  </si>
  <si>
    <t>Johana</t>
  </si>
  <si>
    <t>WOLF</t>
  </si>
  <si>
    <t>SVITAVSKÝ</t>
  </si>
  <si>
    <t>CEPL</t>
  </si>
  <si>
    <t>ČERNÝ</t>
  </si>
  <si>
    <t>FIKEJZL</t>
  </si>
  <si>
    <t>LANKAŠ</t>
  </si>
  <si>
    <t>NEUMAJER</t>
  </si>
  <si>
    <t>Kamila</t>
  </si>
  <si>
    <t>VÁCHA</t>
  </si>
  <si>
    <t>Jitka</t>
  </si>
  <si>
    <t>Stanislava</t>
  </si>
  <si>
    <t>Květa</t>
  </si>
  <si>
    <t>HAMPL</t>
  </si>
  <si>
    <t>Vítěslav</t>
  </si>
  <si>
    <t>VALTA</t>
  </si>
  <si>
    <t>ROUBAL</t>
  </si>
  <si>
    <t>Vojtěch</t>
  </si>
  <si>
    <t>PUDIL</t>
  </si>
  <si>
    <t>František</t>
  </si>
  <si>
    <t>POKORNÝ</t>
  </si>
  <si>
    <t>Josef</t>
  </si>
  <si>
    <t>HOFMAN</t>
  </si>
  <si>
    <t>PODHOLA</t>
  </si>
  <si>
    <t>ZAHRÁDKA</t>
  </si>
  <si>
    <t>Lukáš</t>
  </si>
  <si>
    <t>BERANOVÁ</t>
  </si>
  <si>
    <t>Jiřina</t>
  </si>
  <si>
    <t>CHLUMSKÝ</t>
  </si>
  <si>
    <t>Vlastimil</t>
  </si>
  <si>
    <t>Bohumír</t>
  </si>
  <si>
    <t>PERMAN</t>
  </si>
  <si>
    <t>ŠVINDLOVÁ</t>
  </si>
  <si>
    <t>VONDRÁČEK</t>
  </si>
  <si>
    <t>LÉBL</t>
  </si>
  <si>
    <t>Zbyněk</t>
  </si>
  <si>
    <t>JETMAR</t>
  </si>
  <si>
    <t>Jakub</t>
  </si>
  <si>
    <t>HLAVATÁ</t>
  </si>
  <si>
    <t>Lucie</t>
  </si>
  <si>
    <t>KOSTELECKÝ</t>
  </si>
  <si>
    <t>KOZDERA</t>
  </si>
  <si>
    <t>KUDWEIS</t>
  </si>
  <si>
    <t>PEŘINA</t>
  </si>
  <si>
    <t>SEDLÁK</t>
  </si>
  <si>
    <t>Marek</t>
  </si>
  <si>
    <t>ŠIMŮNEK</t>
  </si>
  <si>
    <t>Radovan</t>
  </si>
  <si>
    <t>ŠRAJER</t>
  </si>
  <si>
    <t>VIKTORIN</t>
  </si>
  <si>
    <t>Dopsaní hráči na soupisku</t>
  </si>
  <si>
    <t>a náhradníci domácích i hostů</t>
  </si>
  <si>
    <t>PŘÍJMENÍ</t>
  </si>
  <si>
    <t>platnost reg. průkazu</t>
  </si>
  <si>
    <t>reg. číslo</t>
  </si>
  <si>
    <t>DOPSANÝ</t>
  </si>
  <si>
    <t>NÁHRADNÍKOVÁ</t>
  </si>
  <si>
    <t>Pavla   (N)</t>
  </si>
  <si>
    <t>celé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</si>
  <si>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</si>
  <si>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</si>
  <si>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</si>
  <si>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</si>
  <si>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</si>
  <si>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</si>
  <si>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</si>
  <si>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</si>
  <si>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</si>
  <si>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</si>
  <si>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</si>
  <si>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</si>
  <si>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</si>
  <si>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</si>
  <si>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</si>
  <si>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</si>
  <si>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Karel ml.</t>
  </si>
  <si>
    <t>soupiska</t>
  </si>
  <si>
    <t>střídání</t>
  </si>
  <si>
    <t>Svitavský Karel</t>
  </si>
  <si>
    <t>ksvitavsky@seznam.cz</t>
  </si>
  <si>
    <t>dp b</t>
  </si>
  <si>
    <t>dp c</t>
  </si>
  <si>
    <t>ko e</t>
  </si>
  <si>
    <t>rapid</t>
  </si>
  <si>
    <t>v. popovice</t>
  </si>
  <si>
    <t>vršovice</t>
  </si>
  <si>
    <t>KK Dopravní podniky Praha C</t>
  </si>
  <si>
    <t>KK Dopravní podniky Praha B</t>
  </si>
  <si>
    <t>725 615 003</t>
  </si>
  <si>
    <t>721 964 603</t>
  </si>
  <si>
    <t>731 666 029</t>
  </si>
  <si>
    <t>737 650 135</t>
  </si>
  <si>
    <t>776 348 912</t>
  </si>
  <si>
    <t>602 836 881</t>
  </si>
  <si>
    <t>602 320 762</t>
  </si>
  <si>
    <t>777 854 705</t>
  </si>
  <si>
    <t>ano</t>
  </si>
  <si>
    <t>kontakty</t>
  </si>
  <si>
    <t>JIRSA</t>
  </si>
  <si>
    <t>dopsat na soupisku</t>
  </si>
  <si>
    <t>Míka Zdeněk</t>
  </si>
  <si>
    <t>MÍKA</t>
  </si>
  <si>
    <t>Kryštof</t>
  </si>
  <si>
    <t>Kuželna Dráhy</t>
  </si>
  <si>
    <t>vedoucí hosté</t>
  </si>
  <si>
    <r>
      <t xml:space="preserve">Pražský kuželkářský svaz                               </t>
    </r>
    <r>
      <rPr>
        <b/>
        <sz val="10"/>
        <color indexed="23"/>
        <rFont val="Arial CE"/>
        <charset val="238"/>
      </rPr>
      <t xml:space="preserve"> </t>
    </r>
    <r>
      <rPr>
        <b/>
        <sz val="14"/>
        <rFont val="Arial CE"/>
        <charset val="238"/>
      </rPr>
      <t>MP III</t>
    </r>
  </si>
  <si>
    <t>Eden 3-4</t>
  </si>
  <si>
    <t>Eden 1-2</t>
  </si>
  <si>
    <t>Union 3-4</t>
  </si>
  <si>
    <t>astra c</t>
  </si>
  <si>
    <t>vojta.kostelecky@gmail.com</t>
  </si>
  <si>
    <t>607 220 187</t>
  </si>
  <si>
    <t>meteor c</t>
  </si>
  <si>
    <t>meteor d</t>
  </si>
  <si>
    <t>606 163 006</t>
  </si>
  <si>
    <t>jiri.chrdle@seznam.cz</t>
  </si>
  <si>
    <t>praga b</t>
  </si>
  <si>
    <t>pxir@seznam.cz</t>
  </si>
  <si>
    <t>sparta b</t>
  </si>
  <si>
    <t>ceplovi@gmail.com</t>
  </si>
  <si>
    <t>union c</t>
  </si>
  <si>
    <t>776 166 814</t>
  </si>
  <si>
    <t>734 780 399</t>
  </si>
  <si>
    <t>777 333 008</t>
  </si>
  <si>
    <t>zizkak@volny.cz</t>
  </si>
  <si>
    <t>zentiva</t>
  </si>
  <si>
    <t>724 501 272</t>
  </si>
  <si>
    <t>liskafialova@seznam.cz</t>
  </si>
  <si>
    <t>žižkov</t>
  </si>
  <si>
    <t>602 211 004</t>
  </si>
  <si>
    <t>tozicka@seznam.cz</t>
  </si>
  <si>
    <t xml:space="preserve">TJ Zentiva Praha </t>
  </si>
  <si>
    <t>Fialová Eliška</t>
  </si>
  <si>
    <t>SK Žižkov Praha D</t>
  </si>
  <si>
    <t>Tožička Martin</t>
  </si>
  <si>
    <t>SK Meteor Praha D</t>
  </si>
  <si>
    <t>Chrdle Jiří</t>
  </si>
  <si>
    <t>PSK Union Praha C</t>
  </si>
  <si>
    <t>Mansfeldová Jiřina</t>
  </si>
  <si>
    <t xml:space="preserve">ŠMEJKAL </t>
  </si>
  <si>
    <t>NECKÁŘ</t>
  </si>
  <si>
    <t>VYKOUKOVÁ</t>
  </si>
  <si>
    <t>PETER</t>
  </si>
  <si>
    <t>HAKEN</t>
  </si>
  <si>
    <t>PYTLÍKOVÁ</t>
  </si>
  <si>
    <t>MANSFELDOVÁ</t>
  </si>
  <si>
    <t>RUNTSCHOVÁ</t>
  </si>
  <si>
    <t>PYTLÍK</t>
  </si>
  <si>
    <t>ČECH</t>
  </si>
  <si>
    <t>Lubomír</t>
  </si>
  <si>
    <t>PLÁŠIL</t>
  </si>
  <si>
    <t>Bohumil</t>
  </si>
  <si>
    <t>NOVOTNÝ</t>
  </si>
  <si>
    <t>BĚLOHLÁVEK</t>
  </si>
  <si>
    <t>VILÍMOVSKÝ</t>
  </si>
  <si>
    <t>EŠTÓK</t>
  </si>
  <si>
    <t>ŽĎÁREK</t>
  </si>
  <si>
    <t>TRUKSA</t>
  </si>
  <si>
    <t>Michal</t>
  </si>
  <si>
    <t>BRODIL</t>
  </si>
  <si>
    <t>ŠPAČKOVÁ</t>
  </si>
  <si>
    <t>Lenka</t>
  </si>
  <si>
    <t>ŠTĚRBA</t>
  </si>
  <si>
    <t>TOMSA</t>
  </si>
  <si>
    <t>TOŽIČKA</t>
  </si>
  <si>
    <t>RADOSTOVÁ</t>
  </si>
  <si>
    <t>KAPROVÁ</t>
  </si>
  <si>
    <t>Ludmila</t>
  </si>
  <si>
    <t>KELLNER</t>
  </si>
  <si>
    <t xml:space="preserve">VALENTOVÁ </t>
  </si>
  <si>
    <t>KRAUSOVÁ</t>
  </si>
  <si>
    <t>HOLEČEK</t>
  </si>
  <si>
    <t>FIALOVÁ</t>
  </si>
  <si>
    <t>Eliška</t>
  </si>
  <si>
    <t>BÁRTL</t>
  </si>
  <si>
    <t xml:space="preserve">ŠTEFANOVÁ </t>
  </si>
  <si>
    <t>Věra</t>
  </si>
  <si>
    <t>SVOZÍLEK</t>
  </si>
  <si>
    <t>BOHÁČ</t>
  </si>
  <si>
    <t>BERNÁTEK</t>
  </si>
  <si>
    <t>Bedřich</t>
  </si>
  <si>
    <t>POZNER</t>
  </si>
  <si>
    <t>SEKERÁK</t>
  </si>
  <si>
    <t>Richard</t>
  </si>
  <si>
    <t>ŠOSTÝ</t>
  </si>
  <si>
    <t>CHRDLE</t>
  </si>
  <si>
    <t>ŠEPIČ</t>
  </si>
  <si>
    <t>Michael</t>
  </si>
  <si>
    <t>KAŠPAR</t>
  </si>
  <si>
    <t>51-100</t>
  </si>
  <si>
    <t>1-50</t>
  </si>
  <si>
    <t>1. DP B</t>
  </si>
  <si>
    <t xml:space="preserve"> 1. DP C</t>
  </si>
  <si>
    <t>1. ME C</t>
  </si>
  <si>
    <t>1. PRG B</t>
  </si>
  <si>
    <t>1. VP B</t>
  </si>
  <si>
    <t>1. PSK C</t>
  </si>
  <si>
    <t>1. VRŠ C</t>
  </si>
  <si>
    <t>1. ACS B</t>
  </si>
  <si>
    <t>1. ŽIŽ D</t>
  </si>
  <si>
    <t>1. ZEN</t>
  </si>
  <si>
    <t>1. RPD A</t>
  </si>
  <si>
    <t>1. ME D</t>
  </si>
  <si>
    <t>1. KO E</t>
  </si>
  <si>
    <t>1. ZM C</t>
  </si>
  <si>
    <t>jirina.mansfeldova@fs.mfcr.cz  </t>
  </si>
  <si>
    <t>B</t>
  </si>
  <si>
    <t>17:30</t>
  </si>
  <si>
    <t>21:50</t>
  </si>
  <si>
    <t xml:space="preserve">3.12.2018 </t>
  </si>
  <si>
    <t xml:space="preserve">Datum a podpis rozhodčího:  </t>
  </si>
  <si>
    <t>11.8.2021</t>
  </si>
  <si>
    <t>Platnost kolaudačního protokolu:  </t>
  </si>
  <si>
    <t>Počet diváků:  </t>
  </si>
  <si>
    <t>21:40</t>
  </si>
  <si>
    <t>Čas ukončení utkání:  </t>
  </si>
  <si>
    <t>Teplota na kuželně:  </t>
  </si>
  <si>
    <t>19:30</t>
  </si>
  <si>
    <t>Čas zahájení utkání:  </t>
  </si>
  <si>
    <t>Švarc</t>
  </si>
  <si>
    <t>Fialová</t>
  </si>
  <si>
    <t>Habada</t>
  </si>
  <si>
    <t>Kellner</t>
  </si>
  <si>
    <t>Tomeš</t>
  </si>
  <si>
    <t>Štochl</t>
  </si>
  <si>
    <t>Štefanová</t>
  </si>
  <si>
    <t>Plášil</t>
  </si>
  <si>
    <t>Krausová</t>
  </si>
  <si>
    <t>Štoček</t>
  </si>
  <si>
    <t>Bártl</t>
  </si>
  <si>
    <t>Hnátek st.</t>
  </si>
  <si>
    <t>Holeček</t>
  </si>
  <si>
    <t xml:space="preserve">TJ ZENTIVA Praha </t>
  </si>
  <si>
    <t>3.12.2018</t>
  </si>
  <si>
    <t>Datum:  </t>
  </si>
  <si>
    <t xml:space="preserve">Kuželna:  </t>
  </si>
  <si>
    <t>Česká kuželkářská
asociace</t>
  </si>
  <si>
    <t xml:space="preserve">4.12.2018 </t>
  </si>
  <si>
    <t>Peter Jiří</t>
  </si>
  <si>
    <t>12.8.2020</t>
  </si>
  <si>
    <t>22:00</t>
  </si>
  <si>
    <t>17:00</t>
  </si>
  <si>
    <t>Jiřina Mansfeldová</t>
  </si>
  <si>
    <t>Jiří Chrdle</t>
  </si>
  <si>
    <t>Peter</t>
  </si>
  <si>
    <t>Boháč</t>
  </si>
  <si>
    <t>Haken</t>
  </si>
  <si>
    <t>Sekerák</t>
  </si>
  <si>
    <t>Helena</t>
  </si>
  <si>
    <t>Hanzalová</t>
  </si>
  <si>
    <t>Dvořák</t>
  </si>
  <si>
    <t>Květuše</t>
  </si>
  <si>
    <t>Pytlíková</t>
  </si>
  <si>
    <t>Šepič</t>
  </si>
  <si>
    <t>Renata</t>
  </si>
  <si>
    <t>Göringerová</t>
  </si>
  <si>
    <t>Pozner</t>
  </si>
  <si>
    <t>Neckář</t>
  </si>
  <si>
    <t>Šostý</t>
  </si>
  <si>
    <t>4.12.2018</t>
  </si>
  <si>
    <t xml:space="preserve">5.12.2018 </t>
  </si>
  <si>
    <t>19:15</t>
  </si>
  <si>
    <t>Wolf</t>
  </si>
  <si>
    <t>Tožička</t>
  </si>
  <si>
    <t>Brodil</t>
  </si>
  <si>
    <t>Myšičková</t>
  </si>
  <si>
    <t>Bělohlávek</t>
  </si>
  <si>
    <t>Strnad</t>
  </si>
  <si>
    <t>Radostová</t>
  </si>
  <si>
    <t>Vilímovský</t>
  </si>
  <si>
    <t>Truksa</t>
  </si>
  <si>
    <t>Vávra</t>
  </si>
  <si>
    <t>Špačková</t>
  </si>
  <si>
    <t>TJ Sokol Praha-Vršovice C</t>
  </si>
  <si>
    <t>5.12.2018</t>
  </si>
  <si>
    <t>6.12.2018 vedoucí družstev</t>
  </si>
  <si>
    <t>6.8.2021</t>
  </si>
  <si>
    <t>21:45</t>
  </si>
  <si>
    <t>Petráček</t>
  </si>
  <si>
    <t>Jícha</t>
  </si>
  <si>
    <t>Míka</t>
  </si>
  <si>
    <t>Jirásková</t>
  </si>
  <si>
    <t>Šrajer</t>
  </si>
  <si>
    <t>Zachař</t>
  </si>
  <si>
    <t>Emilie</t>
  </si>
  <si>
    <t>Svoboda</t>
  </si>
  <si>
    <t>Somolíková</t>
  </si>
  <si>
    <t>Novák</t>
  </si>
  <si>
    <t>Kapal</t>
  </si>
  <si>
    <t>Mašek</t>
  </si>
  <si>
    <t>Musil</t>
  </si>
  <si>
    <t>Slavoj Velké Popovice B</t>
  </si>
  <si>
    <t>6.12.2018</t>
  </si>
  <si>
    <t>Velké Popovice</t>
  </si>
  <si>
    <t xml:space="preserve">6.12.2018 </t>
  </si>
  <si>
    <t>Švindlová Stanislava</t>
  </si>
  <si>
    <t>Chlumský Vlastimil</t>
  </si>
  <si>
    <t>Eštók Tomáš</t>
  </si>
  <si>
    <t>Vondráček František</t>
  </si>
  <si>
    <t>Vojtěch Kostelecký</t>
  </si>
  <si>
    <t>Milan Perman</t>
  </si>
  <si>
    <t>Šimůnek</t>
  </si>
  <si>
    <t>Sedlák</t>
  </si>
  <si>
    <t>Švindlová</t>
  </si>
  <si>
    <t>Hlavatá</t>
  </si>
  <si>
    <t>Eštók</t>
  </si>
  <si>
    <t>Kudweis</t>
  </si>
  <si>
    <t>Beranová</t>
  </si>
  <si>
    <t>Jetmar</t>
  </si>
  <si>
    <t>Perman</t>
  </si>
  <si>
    <t>Kostelecký</t>
  </si>
  <si>
    <t>Lébl</t>
  </si>
  <si>
    <t>TJ Astra Zahradní Město B</t>
  </si>
  <si>
    <t>10.12.2018</t>
  </si>
  <si>
    <t>Mansfeldová</t>
  </si>
  <si>
    <t>Kozdera</t>
  </si>
  <si>
    <t>Fous</t>
  </si>
  <si>
    <t>Vykouková</t>
  </si>
  <si>
    <t>22:30</t>
  </si>
  <si>
    <t>1.1.1970</t>
  </si>
  <si>
    <t>Miloslav Fous -náhradník PSK D</t>
  </si>
  <si>
    <t xml:space="preserve">10.12.2018 </t>
  </si>
  <si>
    <t>12.12.2018 vedoucí družstev</t>
  </si>
  <si>
    <t>6.9.2020</t>
  </si>
  <si>
    <t>21:30</t>
  </si>
  <si>
    <t>Fikejzl</t>
  </si>
  <si>
    <t>Jelínek</t>
  </si>
  <si>
    <t>Lankaš</t>
  </si>
  <si>
    <t>Smékal</t>
  </si>
  <si>
    <t>Cepl</t>
  </si>
  <si>
    <t>Jirsa</t>
  </si>
  <si>
    <t>Vácha</t>
  </si>
  <si>
    <t>Kšír</t>
  </si>
  <si>
    <t>Viktorin</t>
  </si>
  <si>
    <t>Maňour</t>
  </si>
  <si>
    <t>Svobodová</t>
  </si>
  <si>
    <t>12.12.2018</t>
  </si>
</sst>
</file>

<file path=xl/styles.xml><?xml version="1.0" encoding="utf-8"?>
<styleSheet xmlns="http://schemas.openxmlformats.org/spreadsheetml/2006/main">
  <numFmts count="3">
    <numFmt numFmtId="164" formatCode="00000"/>
    <numFmt numFmtId="165" formatCode="0&quot;.&quot;"/>
    <numFmt numFmtId="166" formatCode="d/m/yyyy;@"/>
  </numFmts>
  <fonts count="73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6"/>
      <name val="Arial CE"/>
      <charset val="238"/>
    </font>
    <font>
      <b/>
      <sz val="11"/>
      <name val="Arial CE"/>
      <charset val="238"/>
    </font>
    <font>
      <sz val="9"/>
      <color indexed="17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 CE"/>
      <charset val="238"/>
    </font>
    <font>
      <sz val="10"/>
      <color indexed="22"/>
      <name val="Arial CE"/>
      <charset val="238"/>
    </font>
    <font>
      <sz val="10"/>
      <color indexed="55"/>
      <name val="Arial CE"/>
      <family val="2"/>
      <charset val="238"/>
    </font>
    <font>
      <sz val="10"/>
      <color indexed="57"/>
      <name val="Arial CE"/>
      <charset val="238"/>
    </font>
    <font>
      <sz val="10"/>
      <color indexed="53"/>
      <name val="Arial CE"/>
      <charset val="238"/>
    </font>
    <font>
      <b/>
      <sz val="10"/>
      <color indexed="53"/>
      <name val="Arial CE"/>
      <charset val="238"/>
    </font>
    <font>
      <b/>
      <sz val="10"/>
      <color indexed="57"/>
      <name val="Arial CE"/>
      <charset val="238"/>
    </font>
    <font>
      <sz val="11"/>
      <color indexed="10"/>
      <name val="Arial CE"/>
      <charset val="238"/>
    </font>
    <font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 CE"/>
      <charset val="238"/>
    </font>
    <font>
      <sz val="10"/>
      <color indexed="62"/>
      <name val="Arial CE"/>
      <charset val="238"/>
    </font>
    <font>
      <b/>
      <sz val="10"/>
      <color indexed="62"/>
      <name val="Arial CE"/>
      <charset val="238"/>
    </font>
    <font>
      <sz val="13"/>
      <color indexed="10"/>
      <name val="Arial CE"/>
      <charset val="238"/>
    </font>
    <font>
      <b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color indexed="62"/>
      <name val="Arial"/>
      <family val="2"/>
      <charset val="238"/>
    </font>
    <font>
      <sz val="9"/>
      <color indexed="10"/>
      <name val="Arial CE"/>
      <family val="2"/>
      <charset val="238"/>
    </font>
    <font>
      <i/>
      <sz val="10"/>
      <color indexed="10"/>
      <name val="Arial CE"/>
      <charset val="238"/>
    </font>
    <font>
      <b/>
      <sz val="10"/>
      <color indexed="23"/>
      <name val="Arial CE"/>
      <charset val="238"/>
    </font>
    <font>
      <b/>
      <sz val="14"/>
      <name val="Arial CE"/>
      <charset val="238"/>
    </font>
    <font>
      <sz val="10"/>
      <color theme="0" tint="-0.499984740745262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1"/>
      <color theme="0" tint="-0.34998626667073579"/>
      <name val="Arial CE"/>
      <charset val="238"/>
    </font>
    <font>
      <sz val="11"/>
      <color rgb="FFFF0000"/>
      <name val="Arial CE"/>
      <charset val="238"/>
    </font>
    <font>
      <sz val="11"/>
      <color theme="1" tint="0.34998626667073579"/>
      <name val="Arial CE"/>
      <charset val="238"/>
    </font>
    <font>
      <sz val="10"/>
      <color theme="1" tint="0.34998626667073579"/>
      <name val="Arial CE"/>
      <charset val="238"/>
    </font>
    <font>
      <sz val="11"/>
      <color rgb="FFC00000"/>
      <name val="Arial CE"/>
      <charset val="238"/>
    </font>
    <font>
      <sz val="11"/>
      <color theme="0" tint="-0.499984740745262"/>
      <name val="Arial CE"/>
      <charset val="238"/>
    </font>
    <font>
      <sz val="10"/>
      <color rgb="FF000000"/>
      <name val="Arial CE"/>
    </font>
    <font>
      <sz val="9"/>
      <color rgb="FF000000"/>
      <name val="Arial CE"/>
    </font>
    <font>
      <sz val="8"/>
      <color rgb="FF000000"/>
      <name val="Arial CE"/>
    </font>
    <font>
      <b/>
      <sz val="10"/>
      <color rgb="FF000000"/>
      <name val="Arial CE"/>
    </font>
    <font>
      <sz val="11"/>
      <color rgb="FF000000"/>
      <name val="Arial CE"/>
    </font>
    <font>
      <b/>
      <sz val="16"/>
      <color rgb="FF000000"/>
      <name val="Arial CE"/>
    </font>
    <font>
      <b/>
      <sz val="9"/>
      <color rgb="FF000000"/>
      <name val="Arial CE"/>
    </font>
    <font>
      <b/>
      <sz val="14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b/>
      <sz val="12"/>
      <color rgb="FFFF0000"/>
      <name val="Arial CE"/>
    </font>
    <font>
      <b/>
      <sz val="12"/>
      <color rgb="FF00B050"/>
      <name val="Arial CE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FFF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55"/>
      </right>
      <top style="double">
        <color indexed="55"/>
      </top>
      <bottom/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55"/>
      </right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4" fillId="5" borderId="1" applyFont="0" applyBorder="0" applyAlignment="0" applyProtection="0">
      <alignment horizontal="left" vertical="center" indent="1"/>
      <protection locked="0"/>
    </xf>
    <xf numFmtId="0" fontId="59" fillId="0" borderId="0"/>
    <xf numFmtId="0" fontId="59" fillId="0" borderId="0"/>
  </cellStyleXfs>
  <cellXfs count="589">
    <xf numFmtId="0" fontId="0" fillId="0" borderId="0" xfId="0"/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2" xfId="0" applyFont="1" applyFill="1" applyBorder="1" applyAlignment="1" applyProtection="1">
      <alignment horizontal="left" vertical="top" inden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 vertical="top"/>
      <protection hidden="1"/>
    </xf>
    <xf numFmtId="0" fontId="3" fillId="0" borderId="5" xfId="0" applyFont="1" applyBorder="1" applyAlignment="1" applyProtection="1">
      <alignment horizontal="center" vertical="top"/>
      <protection hidden="1"/>
    </xf>
    <xf numFmtId="0" fontId="3" fillId="0" borderId="6" xfId="0" applyFont="1" applyBorder="1" applyAlignment="1" applyProtection="1">
      <alignment horizontal="center" vertical="top"/>
      <protection hidden="1"/>
    </xf>
    <xf numFmtId="0" fontId="3" fillId="0" borderId="7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left" indent="1"/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3" fillId="0" borderId="0" xfId="0" applyFont="1" applyBorder="1" applyAlignment="1" applyProtection="1">
      <alignment horizontal="left" indent="1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165" fontId="3" fillId="0" borderId="15" xfId="0" applyNumberFormat="1" applyFont="1" applyBorder="1" applyAlignment="1" applyProtection="1">
      <alignment horizontal="center" vertical="center"/>
      <protection locked="0" hidden="1"/>
    </xf>
    <xf numFmtId="164" fontId="15" fillId="0" borderId="16" xfId="0" applyNumberFormat="1" applyFont="1" applyBorder="1" applyAlignment="1" applyProtection="1">
      <alignment horizontal="center" vertical="center"/>
      <protection locked="0" hidden="1"/>
    </xf>
    <xf numFmtId="165" fontId="3" fillId="0" borderId="16" xfId="0" applyNumberFormat="1" applyFont="1" applyBorder="1" applyAlignment="1" applyProtection="1">
      <alignment horizontal="center" vertical="center"/>
      <protection locked="0" hidden="1"/>
    </xf>
    <xf numFmtId="164" fontId="15" fillId="0" borderId="17" xfId="0" applyNumberFormat="1" applyFont="1" applyBorder="1" applyAlignment="1" applyProtection="1">
      <alignment horizontal="center" vertical="center"/>
      <protection locked="0" hidden="1"/>
    </xf>
    <xf numFmtId="0" fontId="11" fillId="3" borderId="18" xfId="0" applyFont="1" applyFill="1" applyBorder="1" applyAlignment="1" applyProtection="1">
      <alignment horizontal="center" vertical="center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11" fillId="3" borderId="20" xfId="0" applyFont="1" applyFill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9" fillId="3" borderId="21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8" fillId="0" borderId="23" xfId="0" applyFont="1" applyBorder="1" applyAlignment="1" applyProtection="1">
      <alignment horizontal="center" vertical="center"/>
      <protection locked="0" hidden="1"/>
    </xf>
    <xf numFmtId="0" fontId="8" fillId="0" borderId="24" xfId="0" applyFont="1" applyBorder="1" applyAlignment="1" applyProtection="1">
      <alignment horizontal="center" vertical="center"/>
      <protection locked="0" hidden="1"/>
    </xf>
    <xf numFmtId="0" fontId="8" fillId="0" borderId="25" xfId="0" applyFont="1" applyBorder="1" applyAlignment="1" applyProtection="1">
      <alignment horizontal="center" vertical="center"/>
      <protection locked="0" hidden="1"/>
    </xf>
    <xf numFmtId="0" fontId="8" fillId="0" borderId="26" xfId="0" applyFont="1" applyBorder="1" applyAlignment="1" applyProtection="1">
      <alignment horizontal="center" vertical="center"/>
      <protection locked="0" hidden="1"/>
    </xf>
    <xf numFmtId="0" fontId="8" fillId="0" borderId="27" xfId="0" applyFont="1" applyBorder="1" applyAlignment="1" applyProtection="1">
      <alignment horizontal="center" vertical="center"/>
      <protection locked="0" hidden="1"/>
    </xf>
    <xf numFmtId="0" fontId="8" fillId="0" borderId="28" xfId="0" applyFont="1" applyBorder="1" applyAlignment="1" applyProtection="1">
      <alignment horizontal="center" vertical="center"/>
      <protection locked="0" hidden="1"/>
    </xf>
    <xf numFmtId="0" fontId="11" fillId="2" borderId="29" xfId="0" applyFont="1" applyFill="1" applyBorder="1" applyAlignment="1" applyProtection="1">
      <alignment horizontal="center" vertical="center"/>
      <protection hidden="1"/>
    </xf>
    <xf numFmtId="0" fontId="11" fillId="2" borderId="30" xfId="0" applyFont="1" applyFill="1" applyBorder="1" applyAlignment="1" applyProtection="1">
      <alignment horizontal="center" vertical="center"/>
      <protection hidden="1"/>
    </xf>
    <xf numFmtId="0" fontId="11" fillId="2" borderId="31" xfId="0" applyFont="1" applyFill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left" indent="1"/>
      <protection hidden="1"/>
    </xf>
    <xf numFmtId="0" fontId="3" fillId="0" borderId="33" xfId="0" applyFont="1" applyBorder="1" applyAlignment="1" applyProtection="1">
      <alignment horizontal="left" indent="1"/>
      <protection hidden="1"/>
    </xf>
    <xf numFmtId="0" fontId="14" fillId="0" borderId="32" xfId="0" applyFont="1" applyBorder="1" applyAlignment="1" applyProtection="1">
      <alignment horizontal="left" indent="1"/>
      <protection hidden="1"/>
    </xf>
    <xf numFmtId="0" fontId="14" fillId="0" borderId="0" xfId="0" applyFont="1" applyBorder="1" applyAlignment="1" applyProtection="1">
      <alignment horizontal="left" indent="1"/>
      <protection hidden="1"/>
    </xf>
    <xf numFmtId="0" fontId="3" fillId="0" borderId="34" xfId="0" applyFont="1" applyBorder="1" applyAlignment="1" applyProtection="1">
      <alignment horizontal="left" indent="1"/>
      <protection hidden="1"/>
    </xf>
    <xf numFmtId="0" fontId="8" fillId="0" borderId="35" xfId="0" applyFont="1" applyBorder="1" applyAlignment="1" applyProtection="1">
      <alignment horizontal="left" indent="1"/>
      <protection hidden="1"/>
    </xf>
    <xf numFmtId="0" fontId="3" fillId="0" borderId="36" xfId="0" applyFont="1" applyBorder="1" applyAlignment="1" applyProtection="1">
      <alignment horizontal="left" indent="1"/>
      <protection hidden="1"/>
    </xf>
    <xf numFmtId="0" fontId="3" fillId="0" borderId="37" xfId="0" applyFont="1" applyBorder="1" applyAlignment="1" applyProtection="1">
      <alignment horizontal="left" indent="1"/>
      <protection hidden="1"/>
    </xf>
    <xf numFmtId="0" fontId="3" fillId="0" borderId="38" xfId="0" applyFont="1" applyBorder="1" applyAlignment="1" applyProtection="1">
      <alignment horizontal="left" indent="1"/>
      <protection hidden="1"/>
    </xf>
    <xf numFmtId="0" fontId="3" fillId="0" borderId="39" xfId="0" applyFont="1" applyBorder="1" applyAlignment="1" applyProtection="1">
      <alignment horizontal="left" inden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3" fillId="0" borderId="41" xfId="0" applyFont="1" applyBorder="1" applyAlignment="1" applyProtection="1">
      <alignment horizontal="left" indent="1"/>
      <protection hidden="1"/>
    </xf>
    <xf numFmtId="0" fontId="0" fillId="0" borderId="42" xfId="0" applyBorder="1" applyProtection="1">
      <protection hidden="1"/>
    </xf>
    <xf numFmtId="0" fontId="3" fillId="0" borderId="43" xfId="0" applyFont="1" applyBorder="1" applyAlignment="1" applyProtection="1">
      <alignment horizontal="center"/>
      <protection hidden="1"/>
    </xf>
    <xf numFmtId="0" fontId="3" fillId="0" borderId="42" xfId="0" applyFont="1" applyBorder="1" applyAlignment="1" applyProtection="1">
      <alignment horizontal="left" indent="1"/>
      <protection hidden="1"/>
    </xf>
    <xf numFmtId="0" fontId="3" fillId="0" borderId="42" xfId="0" applyFont="1" applyBorder="1" applyAlignment="1" applyProtection="1">
      <alignment horizontal="center"/>
      <protection hidden="1"/>
    </xf>
    <xf numFmtId="0" fontId="3" fillId="0" borderId="44" xfId="0" applyFont="1" applyBorder="1" applyAlignment="1" applyProtection="1">
      <alignment horizontal="center"/>
      <protection hidden="1"/>
    </xf>
    <xf numFmtId="0" fontId="3" fillId="0" borderId="45" xfId="0" applyFont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 indent="1"/>
      <protection hidden="1"/>
    </xf>
    <xf numFmtId="0" fontId="0" fillId="0" borderId="11" xfId="0" applyBorder="1" applyAlignment="1" applyProtection="1">
      <alignment horizontal="left" wrapText="1" indent="1"/>
      <protection hidden="1"/>
    </xf>
    <xf numFmtId="0" fontId="0" fillId="0" borderId="46" xfId="0" applyBorder="1" applyAlignment="1" applyProtection="1">
      <alignment horizontal="left" wrapText="1" indent="1"/>
      <protection hidden="1"/>
    </xf>
    <xf numFmtId="0" fontId="0" fillId="0" borderId="0" xfId="0" applyBorder="1" applyAlignment="1" applyProtection="1">
      <alignment horizontal="left" indent="1"/>
      <protection hidden="1"/>
    </xf>
    <xf numFmtId="0" fontId="18" fillId="0" borderId="0" xfId="0" applyFont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1" fontId="0" fillId="0" borderId="0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1" fontId="0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49" fontId="16" fillId="0" borderId="0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Protection="1">
      <protection hidden="1"/>
    </xf>
    <xf numFmtId="0" fontId="0" fillId="0" borderId="0" xfId="0" applyFill="1" applyBorder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Alignment="1" applyProtection="1">
      <protection hidden="1"/>
    </xf>
    <xf numFmtId="49" fontId="0" fillId="0" borderId="0" xfId="0" applyNumberFormat="1" applyBorder="1" applyProtection="1">
      <protection hidden="1"/>
    </xf>
    <xf numFmtId="0" fontId="30" fillId="0" borderId="47" xfId="1" applyFont="1" applyFill="1" applyBorder="1" applyAlignment="1" applyProtection="1">
      <alignment horizontal="center" vertical="center"/>
    </xf>
    <xf numFmtId="0" fontId="30" fillId="0" borderId="48" xfId="1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 applyProtection="1">
      <alignment horizontal="center" vertical="center"/>
      <protection hidden="1"/>
    </xf>
    <xf numFmtId="0" fontId="8" fillId="3" borderId="50" xfId="0" applyFont="1" applyFill="1" applyBorder="1" applyAlignment="1" applyProtection="1">
      <alignment horizontal="center" vertical="center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8" fillId="0" borderId="52" xfId="0" applyFont="1" applyBorder="1" applyAlignment="1" applyProtection="1">
      <alignment horizontal="center" vertical="center"/>
      <protection hidden="1"/>
    </xf>
    <xf numFmtId="0" fontId="8" fillId="3" borderId="53" xfId="0" applyFont="1" applyFill="1" applyBorder="1" applyAlignment="1" applyProtection="1">
      <alignment horizontal="center" vertical="center"/>
      <protection hidden="1"/>
    </xf>
    <xf numFmtId="0" fontId="1" fillId="0" borderId="54" xfId="0" applyFont="1" applyBorder="1" applyAlignment="1" applyProtection="1">
      <alignment horizontal="center" vertical="center"/>
      <protection hidden="1"/>
    </xf>
    <xf numFmtId="0" fontId="19" fillId="0" borderId="55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locked="0"/>
    </xf>
    <xf numFmtId="0" fontId="14" fillId="0" borderId="0" xfId="0" applyFont="1" applyAlignment="1" applyProtection="1">
      <protection hidden="1"/>
    </xf>
    <xf numFmtId="0" fontId="13" fillId="0" borderId="32" xfId="0" applyFont="1" applyBorder="1" applyAlignment="1" applyProtection="1">
      <alignment horizontal="center"/>
      <protection locked="0" hidden="1"/>
    </xf>
    <xf numFmtId="0" fontId="13" fillId="0" borderId="33" xfId="0" applyFont="1" applyBorder="1" applyAlignment="1" applyProtection="1">
      <alignment horizontal="center"/>
      <protection locked="0" hidden="1"/>
    </xf>
    <xf numFmtId="0" fontId="13" fillId="0" borderId="0" xfId="0" applyFont="1" applyBorder="1" applyAlignment="1" applyProtection="1">
      <alignment horizontal="center"/>
      <protection locked="0" hidden="1"/>
    </xf>
    <xf numFmtId="164" fontId="31" fillId="0" borderId="0" xfId="0" applyNumberFormat="1" applyFont="1" applyProtection="1">
      <protection hidden="1"/>
    </xf>
    <xf numFmtId="164" fontId="31" fillId="0" borderId="0" xfId="0" applyNumberFormat="1" applyFont="1" applyBorder="1" applyProtection="1">
      <protection hidden="1"/>
    </xf>
    <xf numFmtId="164" fontId="31" fillId="0" borderId="0" xfId="0" applyNumberFormat="1" applyFont="1" applyAlignment="1" applyProtection="1">
      <protection hidden="1"/>
    </xf>
    <xf numFmtId="0" fontId="32" fillId="0" borderId="0" xfId="0" applyFont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13" fillId="0" borderId="32" xfId="0" applyFont="1" applyBorder="1" applyAlignment="1" applyProtection="1">
      <alignment shrinkToFit="1"/>
      <protection locked="0" hidden="1"/>
    </xf>
    <xf numFmtId="0" fontId="13" fillId="0" borderId="33" xfId="0" applyFont="1" applyBorder="1" applyAlignment="1" applyProtection="1">
      <alignment shrinkToFit="1"/>
      <protection locked="0" hidden="1"/>
    </xf>
    <xf numFmtId="164" fontId="13" fillId="0" borderId="56" xfId="0" applyNumberFormat="1" applyFont="1" applyBorder="1" applyAlignment="1" applyProtection="1">
      <alignment horizontal="center"/>
      <protection locked="0" hidden="1"/>
    </xf>
    <xf numFmtId="0" fontId="33" fillId="0" borderId="0" xfId="0" applyFont="1" applyFill="1" applyAlignment="1" applyProtection="1">
      <alignment horizontal="center"/>
    </xf>
    <xf numFmtId="164" fontId="33" fillId="0" borderId="0" xfId="0" applyNumberFormat="1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center"/>
    </xf>
    <xf numFmtId="49" fontId="13" fillId="0" borderId="0" xfId="0" applyNumberFormat="1" applyFont="1" applyProtection="1">
      <protection locked="0" hidden="1"/>
    </xf>
    <xf numFmtId="49" fontId="13" fillId="0" borderId="0" xfId="0" applyNumberFormat="1" applyFont="1" applyAlignment="1" applyProtection="1">
      <alignment horizontal="center"/>
      <protection locked="0" hidden="1"/>
    </xf>
    <xf numFmtId="164" fontId="0" fillId="0" borderId="0" xfId="0" applyNumberFormat="1" applyFont="1" applyBorder="1" applyAlignment="1" applyProtection="1">
      <alignment horizontal="center"/>
      <protection locked="0" hidden="1"/>
    </xf>
    <xf numFmtId="164" fontId="0" fillId="0" borderId="11" xfId="0" applyNumberFormat="1" applyFont="1" applyBorder="1" applyAlignment="1" applyProtection="1">
      <alignment horizontal="center"/>
      <protection locked="0" hidden="1"/>
    </xf>
    <xf numFmtId="0" fontId="16" fillId="0" borderId="0" xfId="0" applyFont="1" applyBorder="1" applyAlignment="1" applyProtection="1"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protection hidden="1"/>
    </xf>
    <xf numFmtId="1" fontId="23" fillId="0" borderId="57" xfId="0" applyNumberFormat="1" applyFont="1" applyFill="1" applyBorder="1" applyAlignment="1" applyProtection="1">
      <alignment horizontal="center"/>
    </xf>
    <xf numFmtId="0" fontId="24" fillId="0" borderId="57" xfId="0" applyFont="1" applyBorder="1" applyProtection="1">
      <protection hidden="1"/>
    </xf>
    <xf numFmtId="0" fontId="23" fillId="0" borderId="0" xfId="0" applyFont="1" applyAlignment="1" applyProtection="1">
      <protection hidden="1"/>
    </xf>
    <xf numFmtId="0" fontId="37" fillId="0" borderId="0" xfId="0" applyFont="1" applyBorder="1" applyProtection="1">
      <protection hidden="1"/>
    </xf>
    <xf numFmtId="0" fontId="24" fillId="0" borderId="0" xfId="0" applyFont="1" applyBorder="1" applyProtection="1">
      <protection hidden="1"/>
    </xf>
    <xf numFmtId="0" fontId="23" fillId="0" borderId="0" xfId="0" applyFont="1" applyBorder="1" applyAlignment="1" applyProtection="1">
      <protection hidden="1"/>
    </xf>
    <xf numFmtId="0" fontId="39" fillId="0" borderId="0" xfId="0" applyFont="1" applyBorder="1" applyProtection="1">
      <protection hidden="1"/>
    </xf>
    <xf numFmtId="0" fontId="40" fillId="0" borderId="0" xfId="0" applyFont="1" applyAlignment="1" applyProtection="1">
      <protection hidden="1"/>
    </xf>
    <xf numFmtId="1" fontId="37" fillId="0" borderId="33" xfId="0" applyNumberFormat="1" applyFont="1" applyFill="1" applyBorder="1" applyAlignment="1" applyProtection="1">
      <alignment horizontal="center"/>
    </xf>
    <xf numFmtId="1" fontId="24" fillId="0" borderId="33" xfId="0" applyNumberFormat="1" applyFont="1" applyFill="1" applyBorder="1" applyAlignment="1" applyProtection="1">
      <alignment horizontal="center"/>
    </xf>
    <xf numFmtId="1" fontId="39" fillId="0" borderId="33" xfId="0" applyNumberFormat="1" applyFont="1" applyFill="1" applyBorder="1" applyAlignment="1" applyProtection="1">
      <alignment horizontal="center"/>
    </xf>
    <xf numFmtId="0" fontId="13" fillId="0" borderId="7" xfId="0" applyFont="1" applyBorder="1" applyProtection="1">
      <protection hidden="1"/>
    </xf>
    <xf numFmtId="0" fontId="0" fillId="0" borderId="56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50" fillId="0" borderId="3" xfId="0" applyFont="1" applyBorder="1" applyAlignment="1" applyProtection="1">
      <alignment horizontal="center"/>
      <protection hidden="1"/>
    </xf>
    <xf numFmtId="0" fontId="50" fillId="0" borderId="7" xfId="0" applyFont="1" applyBorder="1" applyAlignment="1" applyProtection="1">
      <alignment horizontal="center"/>
      <protection hidden="1"/>
    </xf>
    <xf numFmtId="0" fontId="51" fillId="0" borderId="0" xfId="0" applyFont="1" applyFill="1" applyAlignment="1" applyProtection="1">
      <alignment horizontal="center"/>
    </xf>
    <xf numFmtId="164" fontId="52" fillId="0" borderId="0" xfId="0" applyNumberFormat="1" applyFont="1" applyBorder="1" applyProtection="1">
      <protection hidden="1"/>
    </xf>
    <xf numFmtId="164" fontId="52" fillId="0" borderId="0" xfId="0" applyNumberFormat="1" applyFont="1" applyAlignment="1" applyProtection="1">
      <protection hidden="1"/>
    </xf>
    <xf numFmtId="1" fontId="47" fillId="0" borderId="33" xfId="0" applyNumberFormat="1" applyFont="1" applyFill="1" applyBorder="1" applyAlignment="1" applyProtection="1">
      <alignment horizontal="center"/>
    </xf>
    <xf numFmtId="49" fontId="0" fillId="0" borderId="0" xfId="0" applyNumberFormat="1" applyProtection="1">
      <protection locked="0" hidden="1"/>
    </xf>
    <xf numFmtId="0" fontId="3" fillId="0" borderId="0" xfId="0" applyFont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56" xfId="0" applyFont="1" applyBorder="1" applyProtection="1">
      <protection locked="0" hidden="1"/>
    </xf>
    <xf numFmtId="0" fontId="13" fillId="0" borderId="0" xfId="0" applyFont="1" applyAlignment="1" applyProtection="1">
      <protection hidden="1"/>
    </xf>
    <xf numFmtId="0" fontId="13" fillId="0" borderId="0" xfId="0" applyFont="1" applyProtection="1">
      <protection hidden="1"/>
    </xf>
    <xf numFmtId="49" fontId="13" fillId="0" borderId="0" xfId="0" applyNumberFormat="1" applyFont="1" applyProtection="1"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0" fillId="0" borderId="0" xfId="0" applyNumberFormat="1" applyAlignment="1" applyProtection="1">
      <protection hidden="1"/>
    </xf>
    <xf numFmtId="49" fontId="0" fillId="4" borderId="0" xfId="0" applyNumberFormat="1" applyFill="1" applyProtection="1">
      <protection hidden="1"/>
    </xf>
    <xf numFmtId="0" fontId="0" fillId="4" borderId="0" xfId="0" applyFill="1" applyProtection="1">
      <protection hidden="1"/>
    </xf>
    <xf numFmtId="0" fontId="53" fillId="0" borderId="58" xfId="0" applyFont="1" applyBorder="1" applyAlignment="1" applyProtection="1">
      <alignment vertical="center" textRotation="41"/>
      <protection hidden="1"/>
    </xf>
    <xf numFmtId="0" fontId="53" fillId="0" borderId="46" xfId="0" applyFont="1" applyBorder="1" applyAlignment="1" applyProtection="1">
      <alignment vertical="center" textRotation="41"/>
      <protection hidden="1"/>
    </xf>
    <xf numFmtId="0" fontId="0" fillId="0" borderId="0" xfId="0" applyFill="1" applyAlignment="1" applyProtection="1">
      <alignment vertical="center" wrapText="1"/>
    </xf>
    <xf numFmtId="0" fontId="23" fillId="0" borderId="22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49" fontId="13" fillId="6" borderId="59" xfId="0" applyNumberFormat="1" applyFont="1" applyFill="1" applyBorder="1" applyProtection="1">
      <protection locked="0" hidden="1"/>
    </xf>
    <xf numFmtId="49" fontId="13" fillId="6" borderId="59" xfId="0" applyNumberFormat="1" applyFont="1" applyFill="1" applyBorder="1" applyAlignment="1" applyProtection="1">
      <alignment horizontal="center"/>
      <protection locked="0" hidden="1"/>
    </xf>
    <xf numFmtId="0" fontId="13" fillId="6" borderId="59" xfId="0" applyFont="1" applyFill="1" applyBorder="1" applyProtection="1">
      <protection locked="0"/>
    </xf>
    <xf numFmtId="0" fontId="0" fillId="6" borderId="59" xfId="0" applyFont="1" applyFill="1" applyBorder="1" applyProtection="1">
      <protection locked="0" hidden="1"/>
    </xf>
    <xf numFmtId="49" fontId="0" fillId="6" borderId="59" xfId="0" applyNumberFormat="1" applyFont="1" applyFill="1" applyBorder="1" applyProtection="1">
      <protection locked="0" hidden="1"/>
    </xf>
    <xf numFmtId="49" fontId="54" fillId="6" borderId="59" xfId="0" applyNumberFormat="1" applyFont="1" applyFill="1" applyBorder="1" applyProtection="1">
      <protection locked="0" hidden="1"/>
    </xf>
    <xf numFmtId="49" fontId="54" fillId="6" borderId="59" xfId="0" applyNumberFormat="1" applyFont="1" applyFill="1" applyBorder="1" applyAlignment="1" applyProtection="1">
      <alignment horizontal="center"/>
      <protection locked="0" hidden="1"/>
    </xf>
    <xf numFmtId="0" fontId="54" fillId="6" borderId="59" xfId="0" applyFont="1" applyFill="1" applyBorder="1" applyAlignment="1" applyProtection="1">
      <protection locked="0"/>
    </xf>
    <xf numFmtId="0" fontId="52" fillId="6" borderId="59" xfId="0" applyFont="1" applyFill="1" applyBorder="1" applyProtection="1">
      <protection locked="0" hidden="1"/>
    </xf>
    <xf numFmtId="49" fontId="52" fillId="6" borderId="59" xfId="0" applyNumberFormat="1" applyFont="1" applyFill="1" applyBorder="1" applyProtection="1">
      <protection locked="0" hidden="1"/>
    </xf>
    <xf numFmtId="0" fontId="13" fillId="6" borderId="59" xfId="0" applyFont="1" applyFill="1" applyBorder="1" applyAlignment="1" applyProtection="1">
      <protection locked="0"/>
    </xf>
    <xf numFmtId="49" fontId="13" fillId="6" borderId="0" xfId="0" applyNumberFormat="1" applyFont="1" applyFill="1" applyProtection="1">
      <protection locked="0" hidden="1"/>
    </xf>
    <xf numFmtId="49" fontId="13" fillId="6" borderId="0" xfId="0" applyNumberFormat="1" applyFont="1" applyFill="1" applyAlignment="1" applyProtection="1">
      <alignment horizontal="center"/>
      <protection locked="0" hidden="1"/>
    </xf>
    <xf numFmtId="0" fontId="13" fillId="6" borderId="0" xfId="0" applyFont="1" applyFill="1" applyAlignment="1" applyProtection="1">
      <protection locked="0"/>
    </xf>
    <xf numFmtId="0" fontId="0" fillId="6" borderId="0" xfId="0" applyFont="1" applyFill="1" applyProtection="1">
      <protection locked="0" hidden="1"/>
    </xf>
    <xf numFmtId="49" fontId="0" fillId="6" borderId="0" xfId="0" applyNumberFormat="1" applyFont="1" applyFill="1" applyProtection="1">
      <protection locked="0" hidden="1"/>
    </xf>
    <xf numFmtId="49" fontId="13" fillId="4" borderId="0" xfId="0" applyNumberFormat="1" applyFont="1" applyFill="1" applyProtection="1">
      <protection hidden="1"/>
    </xf>
    <xf numFmtId="0" fontId="0" fillId="6" borderId="42" xfId="0" applyFill="1" applyBorder="1" applyAlignment="1" applyProtection="1">
      <alignment horizontal="center"/>
      <protection locked="0"/>
    </xf>
    <xf numFmtId="0" fontId="0" fillId="6" borderId="42" xfId="0" applyFont="1" applyFill="1" applyBorder="1" applyAlignment="1" applyProtection="1">
      <protection locked="0"/>
    </xf>
    <xf numFmtId="0" fontId="0" fillId="6" borderId="42" xfId="0" applyFill="1" applyBorder="1" applyAlignment="1" applyProtection="1">
      <protection locked="0"/>
    </xf>
    <xf numFmtId="0" fontId="0" fillId="6" borderId="59" xfId="0" applyFill="1" applyBorder="1" applyAlignment="1" applyProtection="1">
      <alignment horizontal="center"/>
      <protection locked="0"/>
    </xf>
    <xf numFmtId="0" fontId="0" fillId="6" borderId="59" xfId="0" applyFont="1" applyFill="1" applyBorder="1" applyAlignment="1" applyProtection="1">
      <protection locked="0"/>
    </xf>
    <xf numFmtId="0" fontId="0" fillId="6" borderId="59" xfId="0" applyFill="1" applyBorder="1" applyAlignment="1" applyProtection="1">
      <protection locked="0"/>
    </xf>
    <xf numFmtId="0" fontId="0" fillId="6" borderId="59" xfId="0" applyFont="1" applyFill="1" applyBorder="1" applyAlignment="1" applyProtection="1">
      <alignment horizontal="center"/>
      <protection locked="0"/>
    </xf>
    <xf numFmtId="0" fontId="51" fillId="0" borderId="0" xfId="0" applyFont="1" applyAlignment="1" applyProtection="1">
      <protection hidden="1"/>
    </xf>
    <xf numFmtId="49" fontId="55" fillId="6" borderId="0" xfId="0" applyNumberFormat="1" applyFont="1" applyFill="1" applyAlignment="1" applyProtection="1">
      <alignment horizontal="center"/>
      <protection locked="0" hidden="1"/>
    </xf>
    <xf numFmtId="0" fontId="55" fillId="6" borderId="0" xfId="0" applyFont="1" applyFill="1" applyAlignment="1" applyProtection="1">
      <protection locked="0"/>
    </xf>
    <xf numFmtId="0" fontId="56" fillId="6" borderId="0" xfId="0" applyFont="1" applyFill="1" applyProtection="1">
      <protection locked="0" hidden="1"/>
    </xf>
    <xf numFmtId="49" fontId="56" fillId="6" borderId="0" xfId="0" applyNumberFormat="1" applyFont="1" applyFill="1" applyProtection="1">
      <protection locked="0" hidden="1"/>
    </xf>
    <xf numFmtId="0" fontId="3" fillId="0" borderId="8" xfId="0" applyNumberFormat="1" applyFont="1" applyBorder="1" applyAlignment="1" applyProtection="1">
      <alignment horizontal="center" vertical="center"/>
      <protection hidden="1"/>
    </xf>
    <xf numFmtId="49" fontId="12" fillId="3" borderId="60" xfId="0" applyNumberFormat="1" applyFont="1" applyFill="1" applyBorder="1" applyAlignment="1" applyProtection="1">
      <alignment horizontal="center" vertical="center" shrinkToFit="1"/>
      <protection hidden="1"/>
    </xf>
    <xf numFmtId="0" fontId="0" fillId="6" borderId="0" xfId="0" applyFont="1" applyFill="1" applyAlignment="1" applyProtection="1">
      <protection locked="0"/>
    </xf>
    <xf numFmtId="0" fontId="0" fillId="6" borderId="0" xfId="0" applyFill="1" applyAlignment="1" applyProtection="1">
      <protection locked="0"/>
    </xf>
    <xf numFmtId="49" fontId="12" fillId="3" borderId="61" xfId="0" applyNumberFormat="1" applyFont="1" applyFill="1" applyBorder="1" applyAlignment="1" applyProtection="1">
      <alignment horizontal="center" vertical="center" shrinkToFit="1"/>
      <protection hidden="1"/>
    </xf>
    <xf numFmtId="0" fontId="59" fillId="0" borderId="0" xfId="3" applyFill="1"/>
    <xf numFmtId="0" fontId="59" fillId="0" borderId="0" xfId="3" applyFill="1" applyProtection="1">
      <protection hidden="1"/>
    </xf>
    <xf numFmtId="0" fontId="60" fillId="0" borderId="86" xfId="3" applyFont="1" applyFill="1" applyBorder="1" applyAlignment="1" applyProtection="1">
      <alignment horizontal="right"/>
      <protection hidden="1"/>
    </xf>
    <xf numFmtId="0" fontId="60" fillId="0" borderId="86" xfId="3" applyFont="1" applyFill="1" applyBorder="1" applyProtection="1">
      <protection hidden="1"/>
    </xf>
    <xf numFmtId="0" fontId="59" fillId="0" borderId="87" xfId="3" applyFill="1" applyBorder="1" applyAlignment="1" applyProtection="1">
      <alignment horizontal="left" wrapText="1" indent="1"/>
      <protection hidden="1"/>
    </xf>
    <xf numFmtId="0" fontId="59" fillId="0" borderId="88" xfId="3" applyFill="1" applyBorder="1" applyAlignment="1" applyProtection="1">
      <alignment horizontal="left" wrapText="1" indent="1"/>
      <protection hidden="1"/>
    </xf>
    <xf numFmtId="0" fontId="59" fillId="0" borderId="89" xfId="3" applyFill="1" applyBorder="1" applyAlignment="1" applyProtection="1">
      <alignment horizontal="left" indent="1"/>
      <protection hidden="1"/>
    </xf>
    <xf numFmtId="0" fontId="61" fillId="0" borderId="92" xfId="3" applyFont="1" applyFill="1" applyBorder="1" applyAlignment="1" applyProtection="1">
      <alignment horizontal="center" vertical="center"/>
      <protection locked="0" hidden="1"/>
    </xf>
    <xf numFmtId="0" fontId="61" fillId="0" borderId="96" xfId="3" applyFont="1" applyFill="1" applyBorder="1" applyAlignment="1" applyProtection="1">
      <alignment horizontal="center" vertical="center"/>
      <protection locked="0" hidden="1"/>
    </xf>
    <xf numFmtId="165" fontId="60" fillId="0" borderId="96" xfId="3" applyNumberFormat="1" applyFont="1" applyFill="1" applyBorder="1" applyAlignment="1" applyProtection="1">
      <alignment horizontal="center" vertical="center"/>
      <protection locked="0" hidden="1"/>
    </xf>
    <xf numFmtId="0" fontId="60" fillId="0" borderId="0" xfId="3" applyFont="1" applyFill="1" applyAlignment="1" applyProtection="1">
      <alignment horizontal="left" indent="1"/>
      <protection hidden="1"/>
    </xf>
    <xf numFmtId="165" fontId="60" fillId="0" borderId="97" xfId="3" applyNumberFormat="1" applyFont="1" applyFill="1" applyBorder="1" applyAlignment="1" applyProtection="1">
      <alignment horizontal="center" vertical="center"/>
      <protection locked="0" hidden="1"/>
    </xf>
    <xf numFmtId="0" fontId="60" fillId="0" borderId="98" xfId="3" applyFont="1" applyFill="1" applyBorder="1" applyAlignment="1" applyProtection="1">
      <alignment horizontal="center"/>
      <protection hidden="1"/>
    </xf>
    <xf numFmtId="0" fontId="60" fillId="0" borderId="99" xfId="3" applyFont="1" applyFill="1" applyBorder="1" applyAlignment="1" applyProtection="1">
      <alignment horizontal="center"/>
      <protection hidden="1"/>
    </xf>
    <xf numFmtId="0" fontId="60" fillId="0" borderId="99" xfId="3" applyFont="1" applyFill="1" applyBorder="1" applyAlignment="1" applyProtection="1">
      <alignment horizontal="left" indent="1"/>
      <protection hidden="1"/>
    </xf>
    <xf numFmtId="0" fontId="60" fillId="0" borderId="100" xfId="3" applyFont="1" applyFill="1" applyBorder="1" applyAlignment="1" applyProtection="1">
      <alignment horizontal="left" indent="1"/>
      <protection hidden="1"/>
    </xf>
    <xf numFmtId="0" fontId="60" fillId="0" borderId="101" xfId="3" applyFont="1" applyFill="1" applyBorder="1" applyAlignment="1" applyProtection="1">
      <alignment horizontal="center"/>
      <protection hidden="1"/>
    </xf>
    <xf numFmtId="0" fontId="59" fillId="0" borderId="99" xfId="3" applyFill="1" applyBorder="1" applyProtection="1">
      <protection hidden="1"/>
    </xf>
    <xf numFmtId="0" fontId="60" fillId="0" borderId="102" xfId="3" applyFont="1" applyFill="1" applyBorder="1" applyAlignment="1" applyProtection="1">
      <alignment horizontal="center"/>
      <protection hidden="1"/>
    </xf>
    <xf numFmtId="0" fontId="60" fillId="0" borderId="103" xfId="3" applyFont="1" applyFill="1" applyBorder="1" applyAlignment="1" applyProtection="1">
      <alignment horizontal="center"/>
      <protection hidden="1"/>
    </xf>
    <xf numFmtId="0" fontId="60" fillId="0" borderId="104" xfId="3" applyFont="1" applyFill="1" applyBorder="1" applyAlignment="1" applyProtection="1">
      <alignment horizontal="left" indent="1"/>
      <protection hidden="1"/>
    </xf>
    <xf numFmtId="0" fontId="60" fillId="0" borderId="105" xfId="3" applyFont="1" applyFill="1" applyBorder="1" applyAlignment="1" applyProtection="1">
      <alignment horizontal="left" indent="1"/>
      <protection hidden="1"/>
    </xf>
    <xf numFmtId="0" fontId="59" fillId="0" borderId="106" xfId="3" applyFill="1" applyBorder="1" applyAlignment="1" applyProtection="1">
      <alignment horizontal="left" indent="1"/>
      <protection hidden="1"/>
    </xf>
    <xf numFmtId="0" fontId="60" fillId="0" borderId="107" xfId="3" applyFont="1" applyFill="1" applyBorder="1" applyAlignment="1" applyProtection="1">
      <alignment horizontal="left" indent="1"/>
      <protection hidden="1"/>
    </xf>
    <xf numFmtId="0" fontId="60" fillId="0" borderId="108" xfId="3" applyFont="1" applyFill="1" applyBorder="1" applyAlignment="1" applyProtection="1">
      <alignment horizontal="left" indent="1"/>
      <protection hidden="1"/>
    </xf>
    <xf numFmtId="0" fontId="60" fillId="0" borderId="109" xfId="3" applyFont="1" applyFill="1" applyBorder="1" applyAlignment="1" applyProtection="1">
      <alignment horizontal="left" indent="1"/>
      <protection hidden="1"/>
    </xf>
    <xf numFmtId="0" fontId="60" fillId="0" borderId="110" xfId="3" applyFont="1" applyFill="1" applyBorder="1" applyAlignment="1" applyProtection="1">
      <alignment horizontal="left" indent="1"/>
      <protection hidden="1"/>
    </xf>
    <xf numFmtId="0" fontId="62" fillId="0" borderId="0" xfId="3" applyFont="1" applyFill="1" applyAlignment="1" applyProtection="1">
      <alignment horizontal="left" indent="1"/>
      <protection hidden="1"/>
    </xf>
    <xf numFmtId="0" fontId="62" fillId="0" borderId="111" xfId="3" applyFont="1" applyFill="1" applyBorder="1" applyAlignment="1" applyProtection="1">
      <alignment horizontal="left" indent="1"/>
      <protection hidden="1"/>
    </xf>
    <xf numFmtId="0" fontId="60" fillId="0" borderId="111" xfId="3" applyFont="1" applyFill="1" applyBorder="1" applyAlignment="1" applyProtection="1">
      <alignment horizontal="left" indent="1"/>
      <protection hidden="1"/>
    </xf>
    <xf numFmtId="0" fontId="60" fillId="0" borderId="0" xfId="3" applyFont="1" applyFill="1" applyAlignment="1" applyProtection="1">
      <alignment horizontal="right"/>
      <protection hidden="1"/>
    </xf>
    <xf numFmtId="0" fontId="64" fillId="0" borderId="0" xfId="3" applyFont="1" applyFill="1" applyProtection="1">
      <protection hidden="1"/>
    </xf>
    <xf numFmtId="0" fontId="60" fillId="0" borderId="0" xfId="3" applyFont="1" applyFill="1" applyAlignment="1" applyProtection="1">
      <alignment horizontal="right" indent="1"/>
      <protection hidden="1"/>
    </xf>
    <xf numFmtId="0" fontId="65" fillId="0" borderId="0" xfId="3" applyFont="1" applyFill="1" applyAlignment="1" applyProtection="1">
      <alignment horizontal="center" vertical="center"/>
      <protection hidden="1"/>
    </xf>
    <xf numFmtId="0" fontId="66" fillId="7" borderId="114" xfId="3" applyFont="1" applyFill="1" applyBorder="1" applyAlignment="1" applyProtection="1">
      <alignment horizontal="center" vertical="center"/>
      <protection hidden="1"/>
    </xf>
    <xf numFmtId="0" fontId="64" fillId="0" borderId="114" xfId="3" applyFont="1" applyFill="1" applyBorder="1" applyAlignment="1" applyProtection="1">
      <alignment horizontal="center" vertical="center"/>
      <protection hidden="1"/>
    </xf>
    <xf numFmtId="0" fontId="67" fillId="0" borderId="114" xfId="3" applyFont="1" applyFill="1" applyBorder="1" applyAlignment="1" applyProtection="1">
      <alignment horizontal="center" vertical="center"/>
      <protection hidden="1"/>
    </xf>
    <xf numFmtId="0" fontId="67" fillId="0" borderId="115" xfId="3" applyFont="1" applyFill="1" applyBorder="1" applyAlignment="1" applyProtection="1">
      <alignment horizontal="center" vertical="center"/>
      <protection hidden="1"/>
    </xf>
    <xf numFmtId="0" fontId="67" fillId="0" borderId="116" xfId="3" applyFont="1" applyFill="1" applyBorder="1" applyAlignment="1" applyProtection="1">
      <alignment horizontal="center" vertical="center"/>
      <protection hidden="1"/>
    </xf>
    <xf numFmtId="0" fontId="67" fillId="0" borderId="117" xfId="3" applyFont="1" applyFill="1" applyBorder="1" applyAlignment="1" applyProtection="1">
      <alignment horizontal="center" vertical="center"/>
      <protection hidden="1"/>
    </xf>
    <xf numFmtId="0" fontId="65" fillId="0" borderId="118" xfId="3" applyFont="1" applyFill="1" applyBorder="1" applyAlignment="1" applyProtection="1">
      <alignment horizontal="right" vertical="center"/>
      <protection hidden="1"/>
    </xf>
    <xf numFmtId="0" fontId="59" fillId="0" borderId="119" xfId="3" applyFill="1" applyBorder="1" applyAlignment="1" applyProtection="1">
      <alignment vertical="center"/>
      <protection hidden="1"/>
    </xf>
    <xf numFmtId="0" fontId="59" fillId="0" borderId="120" xfId="3" applyFill="1" applyBorder="1" applyAlignment="1" applyProtection="1">
      <alignment vertical="center"/>
      <protection hidden="1"/>
    </xf>
    <xf numFmtId="0" fontId="67" fillId="0" borderId="122" xfId="3" applyFont="1" applyFill="1" applyBorder="1" applyAlignment="1" applyProtection="1">
      <alignment horizontal="center" vertical="center"/>
      <protection hidden="1"/>
    </xf>
    <xf numFmtId="0" fontId="67" fillId="0" borderId="123" xfId="3" applyFont="1" applyFill="1" applyBorder="1" applyAlignment="1" applyProtection="1">
      <alignment horizontal="center" vertical="center"/>
      <protection hidden="1"/>
    </xf>
    <xf numFmtId="0" fontId="67" fillId="0" borderId="124" xfId="3" applyFont="1" applyFill="1" applyBorder="1" applyAlignment="1" applyProtection="1">
      <alignment horizontal="center" vertical="center"/>
      <protection hidden="1"/>
    </xf>
    <xf numFmtId="0" fontId="60" fillId="0" borderId="125" xfId="3" applyFont="1" applyFill="1" applyBorder="1" applyAlignment="1" applyProtection="1">
      <alignment horizontal="center" vertical="center"/>
      <protection hidden="1"/>
    </xf>
    <xf numFmtId="0" fontId="59" fillId="0" borderId="129" xfId="3" applyFill="1" applyBorder="1" applyAlignment="1" applyProtection="1">
      <alignment horizontal="center" vertical="center"/>
      <protection hidden="1"/>
    </xf>
    <xf numFmtId="0" fontId="59" fillId="0" borderId="130" xfId="3" applyFill="1" applyBorder="1" applyAlignment="1" applyProtection="1">
      <alignment horizontal="center" vertical="center"/>
      <protection hidden="1"/>
    </xf>
    <xf numFmtId="0" fontId="59" fillId="0" borderId="131" xfId="3" applyFill="1" applyBorder="1" applyAlignment="1" applyProtection="1">
      <alignment horizontal="center" vertical="center"/>
      <protection locked="0" hidden="1"/>
    </xf>
    <xf numFmtId="0" fontId="59" fillId="0" borderId="132" xfId="3" applyFill="1" applyBorder="1" applyAlignment="1" applyProtection="1">
      <alignment horizontal="center" vertical="center"/>
      <protection locked="0" hidden="1"/>
    </xf>
    <xf numFmtId="0" fontId="60" fillId="0" borderId="129" xfId="3" applyFont="1" applyFill="1" applyBorder="1" applyAlignment="1" applyProtection="1">
      <alignment horizontal="center" vertical="center"/>
      <protection hidden="1"/>
    </xf>
    <xf numFmtId="0" fontId="68" fillId="0" borderId="0" xfId="3" applyFont="1" applyFill="1" applyAlignment="1" applyProtection="1">
      <alignment horizontal="center" vertical="center"/>
      <protection hidden="1"/>
    </xf>
    <xf numFmtId="0" fontId="59" fillId="0" borderId="135" xfId="3" applyFill="1" applyBorder="1" applyAlignment="1" applyProtection="1">
      <alignment horizontal="center" vertical="center"/>
      <protection hidden="1"/>
    </xf>
    <xf numFmtId="0" fontId="59" fillId="0" borderId="136" xfId="3" applyFill="1" applyBorder="1" applyAlignment="1" applyProtection="1">
      <alignment horizontal="center" vertical="center"/>
      <protection hidden="1"/>
    </xf>
    <xf numFmtId="0" fontId="59" fillId="0" borderId="96" xfId="3" applyFill="1" applyBorder="1" applyAlignment="1" applyProtection="1">
      <alignment horizontal="center" vertical="center"/>
      <protection locked="0" hidden="1"/>
    </xf>
    <xf numFmtId="0" fontId="59" fillId="0" borderId="137" xfId="3" applyFill="1" applyBorder="1" applyAlignment="1" applyProtection="1">
      <alignment horizontal="center" vertical="center"/>
      <protection locked="0" hidden="1"/>
    </xf>
    <xf numFmtId="0" fontId="60" fillId="0" borderId="135" xfId="3" applyFont="1" applyFill="1" applyBorder="1" applyAlignment="1" applyProtection="1">
      <alignment horizontal="center" vertical="center"/>
      <protection hidden="1"/>
    </xf>
    <xf numFmtId="0" fontId="59" fillId="0" borderId="140" xfId="3" applyFill="1" applyBorder="1" applyAlignment="1" applyProtection="1">
      <alignment horizontal="center" vertical="center"/>
      <protection hidden="1"/>
    </xf>
    <xf numFmtId="0" fontId="59" fillId="0" borderId="141" xfId="3" applyFill="1" applyBorder="1" applyAlignment="1" applyProtection="1">
      <alignment horizontal="center" vertical="center"/>
      <protection hidden="1"/>
    </xf>
    <xf numFmtId="0" fontId="59" fillId="0" borderId="142" xfId="3" applyFill="1" applyBorder="1" applyAlignment="1" applyProtection="1">
      <alignment horizontal="center" vertical="center"/>
      <protection locked="0" hidden="1"/>
    </xf>
    <xf numFmtId="0" fontId="59" fillId="0" borderId="143" xfId="3" applyFill="1" applyBorder="1" applyAlignment="1" applyProtection="1">
      <alignment horizontal="center" vertical="center"/>
      <protection locked="0" hidden="1"/>
    </xf>
    <xf numFmtId="0" fontId="60" fillId="0" borderId="140" xfId="3" applyFont="1" applyFill="1" applyBorder="1" applyAlignment="1" applyProtection="1">
      <alignment horizontal="center" vertical="center"/>
      <protection hidden="1"/>
    </xf>
    <xf numFmtId="0" fontId="60" fillId="0" borderId="146" xfId="3" applyFont="1" applyFill="1" applyBorder="1" applyAlignment="1" applyProtection="1">
      <alignment horizontal="center" vertical="top"/>
      <protection hidden="1"/>
    </xf>
    <xf numFmtId="0" fontId="60" fillId="0" borderId="147" xfId="3" applyFont="1" applyFill="1" applyBorder="1" applyAlignment="1" applyProtection="1">
      <alignment horizontal="center" vertical="top"/>
      <protection hidden="1"/>
    </xf>
    <xf numFmtId="0" fontId="60" fillId="0" borderId="148" xfId="3" applyFont="1" applyFill="1" applyBorder="1" applyAlignment="1" applyProtection="1">
      <alignment horizontal="center" vertical="top"/>
      <protection hidden="1"/>
    </xf>
    <xf numFmtId="0" fontId="60" fillId="0" borderId="149" xfId="3" applyFont="1" applyFill="1" applyBorder="1" applyAlignment="1" applyProtection="1">
      <alignment horizontal="center" vertical="top"/>
      <protection hidden="1"/>
    </xf>
    <xf numFmtId="0" fontId="60" fillId="0" borderId="150" xfId="3" applyFont="1" applyFill="1" applyBorder="1" applyAlignment="1" applyProtection="1">
      <alignment horizontal="center" vertical="top"/>
      <protection hidden="1"/>
    </xf>
    <xf numFmtId="0" fontId="65" fillId="7" borderId="120" xfId="3" applyFont="1" applyFill="1" applyBorder="1" applyAlignment="1" applyProtection="1">
      <alignment horizontal="left" vertical="top" indent="1"/>
      <protection hidden="1"/>
    </xf>
    <xf numFmtId="0" fontId="60" fillId="0" borderId="0" xfId="3" applyFont="1" applyFill="1" applyAlignment="1" applyProtection="1">
      <alignment horizontal="right"/>
      <protection hidden="1"/>
    </xf>
    <xf numFmtId="0" fontId="71" fillId="0" borderId="122" xfId="3" applyFont="1" applyFill="1" applyBorder="1" applyAlignment="1" applyProtection="1">
      <alignment horizontal="center" vertical="center"/>
      <protection hidden="1"/>
    </xf>
    <xf numFmtId="0" fontId="72" fillId="0" borderId="123" xfId="3" applyFont="1" applyFill="1" applyBorder="1" applyAlignment="1" applyProtection="1">
      <alignment horizontal="center" vertical="center"/>
      <protection hidden="1"/>
    </xf>
    <xf numFmtId="0" fontId="60" fillId="0" borderId="0" xfId="3" applyFont="1" applyFill="1" applyAlignment="1" applyProtection="1">
      <alignment horizontal="right"/>
      <protection hidden="1"/>
    </xf>
    <xf numFmtId="0" fontId="60" fillId="0" borderId="0" xfId="3" applyFont="1" applyFill="1" applyAlignment="1" applyProtection="1">
      <alignment horizontal="right"/>
      <protection hidden="1"/>
    </xf>
    <xf numFmtId="0" fontId="0" fillId="0" borderId="0" xfId="4" applyFont="1" applyFill="1" applyProtection="1">
      <protection hidden="1"/>
    </xf>
    <xf numFmtId="0" fontId="60" fillId="0" borderId="0" xfId="4" applyFont="1" applyFill="1" applyAlignment="1" applyProtection="1">
      <alignment horizontal="right"/>
      <protection hidden="1"/>
    </xf>
    <xf numFmtId="0" fontId="65" fillId="7" borderId="120" xfId="4" applyFont="1" applyFill="1" applyBorder="1" applyAlignment="1" applyProtection="1">
      <alignment horizontal="left" vertical="top" indent="1"/>
      <protection hidden="1"/>
    </xf>
    <xf numFmtId="0" fontId="60" fillId="0" borderId="150" xfId="4" applyFont="1" applyFill="1" applyBorder="1" applyAlignment="1" applyProtection="1">
      <alignment horizontal="center" vertical="top"/>
      <protection hidden="1"/>
    </xf>
    <xf numFmtId="0" fontId="60" fillId="0" borderId="149" xfId="4" applyFont="1" applyFill="1" applyBorder="1" applyAlignment="1" applyProtection="1">
      <alignment horizontal="center" vertical="top"/>
      <protection hidden="1"/>
    </xf>
    <xf numFmtId="0" fontId="60" fillId="0" borderId="148" xfId="4" applyFont="1" applyFill="1" applyBorder="1" applyAlignment="1" applyProtection="1">
      <alignment horizontal="center" vertical="top"/>
      <protection hidden="1"/>
    </xf>
    <xf numFmtId="0" fontId="60" fillId="0" borderId="147" xfId="4" applyFont="1" applyFill="1" applyBorder="1" applyAlignment="1" applyProtection="1">
      <alignment horizontal="center" vertical="top"/>
      <protection hidden="1"/>
    </xf>
    <xf numFmtId="0" fontId="60" fillId="0" borderId="146" xfId="4" applyFont="1" applyFill="1" applyBorder="1" applyAlignment="1" applyProtection="1">
      <alignment horizontal="center" vertical="top"/>
      <protection hidden="1"/>
    </xf>
    <xf numFmtId="0" fontId="60" fillId="0" borderId="140" xfId="4" applyFont="1" applyFill="1" applyBorder="1" applyAlignment="1" applyProtection="1">
      <alignment horizontal="center" vertical="center"/>
      <protection hidden="1"/>
    </xf>
    <xf numFmtId="0" fontId="0" fillId="0" borderId="143" xfId="4" applyFont="1" applyFill="1" applyBorder="1" applyAlignment="1" applyProtection="1">
      <alignment horizontal="center" vertical="center"/>
      <protection locked="0" hidden="1"/>
    </xf>
    <xf numFmtId="0" fontId="0" fillId="0" borderId="142" xfId="4" applyFont="1" applyFill="1" applyBorder="1" applyAlignment="1" applyProtection="1">
      <alignment horizontal="center" vertical="center"/>
      <protection locked="0" hidden="1"/>
    </xf>
    <xf numFmtId="0" fontId="0" fillId="0" borderId="141" xfId="4" applyFont="1" applyFill="1" applyBorder="1" applyAlignment="1" applyProtection="1">
      <alignment horizontal="center" vertical="center"/>
      <protection hidden="1"/>
    </xf>
    <xf numFmtId="0" fontId="0" fillId="0" borderId="140" xfId="4" applyFont="1" applyFill="1" applyBorder="1" applyAlignment="1" applyProtection="1">
      <alignment horizontal="center" vertical="center"/>
      <protection hidden="1"/>
    </xf>
    <xf numFmtId="0" fontId="68" fillId="0" borderId="0" xfId="4" applyFont="1" applyFill="1" applyAlignment="1" applyProtection="1">
      <alignment horizontal="center" vertical="center"/>
      <protection hidden="1"/>
    </xf>
    <xf numFmtId="0" fontId="60" fillId="0" borderId="135" xfId="4" applyFont="1" applyFill="1" applyBorder="1" applyAlignment="1" applyProtection="1">
      <alignment horizontal="center" vertical="center"/>
      <protection hidden="1"/>
    </xf>
    <xf numFmtId="0" fontId="0" fillId="0" borderId="137" xfId="4" applyFont="1" applyFill="1" applyBorder="1" applyAlignment="1" applyProtection="1">
      <alignment horizontal="center" vertical="center"/>
      <protection locked="0" hidden="1"/>
    </xf>
    <xf numFmtId="0" fontId="0" fillId="0" borderId="96" xfId="4" applyFont="1" applyFill="1" applyBorder="1" applyAlignment="1" applyProtection="1">
      <alignment horizontal="center" vertical="center"/>
      <protection locked="0" hidden="1"/>
    </xf>
    <xf numFmtId="0" fontId="0" fillId="0" borderId="136" xfId="4" applyFont="1" applyFill="1" applyBorder="1" applyAlignment="1" applyProtection="1">
      <alignment horizontal="center" vertical="center"/>
      <protection hidden="1"/>
    </xf>
    <xf numFmtId="0" fontId="0" fillId="0" borderId="135" xfId="4" applyFont="1" applyFill="1" applyBorder="1" applyAlignment="1" applyProtection="1">
      <alignment horizontal="center" vertical="center"/>
      <protection hidden="1"/>
    </xf>
    <xf numFmtId="0" fontId="60" fillId="0" borderId="129" xfId="4" applyFont="1" applyFill="1" applyBorder="1" applyAlignment="1" applyProtection="1">
      <alignment horizontal="center" vertical="center"/>
      <protection hidden="1"/>
    </xf>
    <xf numFmtId="0" fontId="0" fillId="0" borderId="132" xfId="4" applyFont="1" applyFill="1" applyBorder="1" applyAlignment="1" applyProtection="1">
      <alignment horizontal="center" vertical="center"/>
      <protection locked="0" hidden="1"/>
    </xf>
    <xf numFmtId="0" fontId="0" fillId="0" borderId="131" xfId="4" applyFont="1" applyFill="1" applyBorder="1" applyAlignment="1" applyProtection="1">
      <alignment horizontal="center" vertical="center"/>
      <protection locked="0" hidden="1"/>
    </xf>
    <xf numFmtId="0" fontId="0" fillId="0" borderId="130" xfId="4" applyFont="1" applyFill="1" applyBorder="1" applyAlignment="1" applyProtection="1">
      <alignment horizontal="center" vertical="center"/>
      <protection hidden="1"/>
    </xf>
    <xf numFmtId="0" fontId="0" fillId="0" borderId="129" xfId="4" applyFont="1" applyFill="1" applyBorder="1" applyAlignment="1" applyProtection="1">
      <alignment horizontal="center" vertical="center"/>
      <protection hidden="1"/>
    </xf>
    <xf numFmtId="0" fontId="60" fillId="0" borderId="125" xfId="4" applyFont="1" applyFill="1" applyBorder="1" applyAlignment="1" applyProtection="1">
      <alignment horizontal="center" vertical="center"/>
      <protection hidden="1"/>
    </xf>
    <xf numFmtId="0" fontId="67" fillId="0" borderId="122" xfId="4" applyFont="1" applyFill="1" applyBorder="1" applyAlignment="1" applyProtection="1">
      <alignment horizontal="center" vertical="center"/>
      <protection hidden="1"/>
    </xf>
    <xf numFmtId="0" fontId="67" fillId="0" borderId="124" xfId="4" applyFont="1" applyFill="1" applyBorder="1" applyAlignment="1" applyProtection="1">
      <alignment horizontal="center" vertical="center"/>
      <protection hidden="1"/>
    </xf>
    <xf numFmtId="0" fontId="67" fillId="0" borderId="123" xfId="4" applyFont="1" applyFill="1" applyBorder="1" applyAlignment="1" applyProtection="1">
      <alignment horizontal="center" vertical="center"/>
      <protection hidden="1"/>
    </xf>
    <xf numFmtId="0" fontId="0" fillId="0" borderId="120" xfId="4" applyFont="1" applyFill="1" applyBorder="1" applyAlignment="1" applyProtection="1">
      <alignment vertical="center"/>
      <protection hidden="1"/>
    </xf>
    <xf numFmtId="0" fontId="0" fillId="0" borderId="119" xfId="4" applyFont="1" applyFill="1" applyBorder="1" applyAlignment="1" applyProtection="1">
      <alignment vertical="center"/>
      <protection hidden="1"/>
    </xf>
    <xf numFmtId="0" fontId="65" fillId="0" borderId="118" xfId="4" applyFont="1" applyFill="1" applyBorder="1" applyAlignment="1" applyProtection="1">
      <alignment horizontal="right" vertical="center"/>
      <protection hidden="1"/>
    </xf>
    <xf numFmtId="0" fontId="67" fillId="0" borderId="117" xfId="4" applyFont="1" applyFill="1" applyBorder="1" applyAlignment="1" applyProtection="1">
      <alignment horizontal="center" vertical="center"/>
      <protection hidden="1"/>
    </xf>
    <xf numFmtId="0" fontId="67" fillId="0" borderId="116" xfId="4" applyFont="1" applyFill="1" applyBorder="1" applyAlignment="1" applyProtection="1">
      <alignment horizontal="center" vertical="center"/>
      <protection hidden="1"/>
    </xf>
    <xf numFmtId="0" fontId="67" fillId="0" borderId="115" xfId="4" applyFont="1" applyFill="1" applyBorder="1" applyAlignment="1" applyProtection="1">
      <alignment horizontal="center" vertical="center"/>
      <protection hidden="1"/>
    </xf>
    <xf numFmtId="0" fontId="67" fillId="0" borderId="114" xfId="4" applyFont="1" applyFill="1" applyBorder="1" applyAlignment="1" applyProtection="1">
      <alignment horizontal="center" vertical="center"/>
      <protection hidden="1"/>
    </xf>
    <xf numFmtId="0" fontId="64" fillId="0" borderId="114" xfId="4" applyFont="1" applyFill="1" applyBorder="1" applyAlignment="1" applyProtection="1">
      <alignment horizontal="center" vertical="center"/>
      <protection hidden="1"/>
    </xf>
    <xf numFmtId="0" fontId="60" fillId="0" borderId="0" xfId="4" applyFont="1" applyFill="1" applyAlignment="1" applyProtection="1">
      <alignment horizontal="left" indent="1"/>
      <protection hidden="1"/>
    </xf>
    <xf numFmtId="0" fontId="60" fillId="0" borderId="0" xfId="4" applyFont="1" applyFill="1" applyAlignment="1" applyProtection="1">
      <alignment horizontal="right" indent="1"/>
      <protection hidden="1"/>
    </xf>
    <xf numFmtId="0" fontId="66" fillId="7" borderId="114" xfId="4" applyFont="1" applyFill="1" applyBorder="1" applyAlignment="1" applyProtection="1">
      <alignment horizontal="center" vertical="center"/>
      <protection hidden="1"/>
    </xf>
    <xf numFmtId="0" fontId="65" fillId="0" borderId="0" xfId="4" applyFont="1" applyFill="1" applyAlignment="1" applyProtection="1">
      <alignment horizontal="center" vertical="center"/>
      <protection hidden="1"/>
    </xf>
    <xf numFmtId="0" fontId="64" fillId="0" borderId="0" xfId="4" applyFont="1" applyFill="1" applyProtection="1">
      <protection hidden="1"/>
    </xf>
    <xf numFmtId="0" fontId="60" fillId="0" borderId="111" xfId="4" applyFont="1" applyFill="1" applyBorder="1" applyAlignment="1" applyProtection="1">
      <alignment horizontal="left" indent="1"/>
      <protection hidden="1"/>
    </xf>
    <xf numFmtId="0" fontId="60" fillId="0" borderId="110" xfId="4" applyFont="1" applyFill="1" applyBorder="1" applyAlignment="1" applyProtection="1">
      <alignment horizontal="left" indent="1"/>
      <protection hidden="1"/>
    </xf>
    <xf numFmtId="0" fontId="62" fillId="0" borderId="111" xfId="4" applyFont="1" applyFill="1" applyBorder="1" applyAlignment="1" applyProtection="1">
      <alignment horizontal="left" indent="1"/>
      <protection hidden="1"/>
    </xf>
    <xf numFmtId="0" fontId="62" fillId="0" borderId="0" xfId="4" applyFont="1" applyFill="1" applyAlignment="1" applyProtection="1">
      <alignment horizontal="left" indent="1"/>
      <protection hidden="1"/>
    </xf>
    <xf numFmtId="0" fontId="60" fillId="0" borderId="109" xfId="4" applyFont="1" applyFill="1" applyBorder="1" applyAlignment="1" applyProtection="1">
      <alignment horizontal="left" indent="1"/>
      <protection hidden="1"/>
    </xf>
    <xf numFmtId="0" fontId="0" fillId="0" borderId="106" xfId="4" applyFont="1" applyFill="1" applyBorder="1" applyAlignment="1" applyProtection="1">
      <alignment horizontal="left" indent="1"/>
      <protection hidden="1"/>
    </xf>
    <xf numFmtId="0" fontId="60" fillId="0" borderId="105" xfId="4" applyFont="1" applyFill="1" applyBorder="1" applyAlignment="1" applyProtection="1">
      <alignment horizontal="left" indent="1"/>
      <protection hidden="1"/>
    </xf>
    <xf numFmtId="0" fontId="60" fillId="0" borderId="107" xfId="4" applyFont="1" applyFill="1" applyBorder="1" applyAlignment="1" applyProtection="1">
      <alignment horizontal="left" indent="1"/>
      <protection hidden="1"/>
    </xf>
    <xf numFmtId="0" fontId="60" fillId="0" borderId="108" xfId="4" applyFont="1" applyFill="1" applyBorder="1" applyAlignment="1" applyProtection="1">
      <alignment horizontal="left" indent="1"/>
      <protection hidden="1"/>
    </xf>
    <xf numFmtId="0" fontId="60" fillId="0" borderId="104" xfId="4" applyFont="1" applyFill="1" applyBorder="1" applyAlignment="1" applyProtection="1">
      <alignment horizontal="left" indent="1"/>
      <protection hidden="1"/>
    </xf>
    <xf numFmtId="0" fontId="60" fillId="0" borderId="103" xfId="4" applyFont="1" applyFill="1" applyBorder="1" applyAlignment="1" applyProtection="1">
      <alignment horizontal="center"/>
      <protection hidden="1"/>
    </xf>
    <xf numFmtId="0" fontId="60" fillId="0" borderId="100" xfId="4" applyFont="1" applyFill="1" applyBorder="1" applyAlignment="1" applyProtection="1">
      <alignment horizontal="left" indent="1"/>
      <protection hidden="1"/>
    </xf>
    <xf numFmtId="0" fontId="0" fillId="0" borderId="99" xfId="4" applyFont="1" applyFill="1" applyBorder="1" applyProtection="1">
      <protection hidden="1"/>
    </xf>
    <xf numFmtId="0" fontId="60" fillId="0" borderId="101" xfId="4" applyFont="1" applyFill="1" applyBorder="1" applyAlignment="1" applyProtection="1">
      <alignment horizontal="center"/>
      <protection hidden="1"/>
    </xf>
    <xf numFmtId="0" fontId="60" fillId="0" borderId="99" xfId="4" applyFont="1" applyFill="1" applyBorder="1" applyAlignment="1" applyProtection="1">
      <alignment horizontal="left" indent="1"/>
      <protection hidden="1"/>
    </xf>
    <xf numFmtId="0" fontId="60" fillId="0" borderId="99" xfId="4" applyFont="1" applyFill="1" applyBorder="1" applyAlignment="1" applyProtection="1">
      <alignment horizontal="center"/>
      <protection hidden="1"/>
    </xf>
    <xf numFmtId="0" fontId="60" fillId="0" borderId="102" xfId="4" applyFont="1" applyFill="1" applyBorder="1" applyAlignment="1" applyProtection="1">
      <alignment horizontal="center"/>
      <protection hidden="1"/>
    </xf>
    <xf numFmtId="0" fontId="60" fillId="0" borderId="98" xfId="4" applyFont="1" applyFill="1" applyBorder="1" applyAlignment="1" applyProtection="1">
      <alignment horizontal="center"/>
      <protection hidden="1"/>
    </xf>
    <xf numFmtId="165" fontId="60" fillId="0" borderId="97" xfId="4" applyNumberFormat="1" applyFont="1" applyFill="1" applyBorder="1" applyAlignment="1" applyProtection="1">
      <alignment horizontal="center" vertical="center"/>
      <protection locked="0" hidden="1"/>
    </xf>
    <xf numFmtId="0" fontId="61" fillId="0" borderId="96" xfId="4" applyFont="1" applyFill="1" applyBorder="1" applyAlignment="1" applyProtection="1">
      <alignment horizontal="center" vertical="center"/>
      <protection locked="0" hidden="1"/>
    </xf>
    <xf numFmtId="165" fontId="60" fillId="0" borderId="96" xfId="4" applyNumberFormat="1" applyFont="1" applyFill="1" applyBorder="1" applyAlignment="1" applyProtection="1">
      <alignment horizontal="center" vertical="center"/>
      <protection locked="0" hidden="1"/>
    </xf>
    <xf numFmtId="0" fontId="61" fillId="0" borderId="92" xfId="4" applyFont="1" applyFill="1" applyBorder="1" applyAlignment="1" applyProtection="1">
      <alignment horizontal="center" vertical="center"/>
      <protection locked="0" hidden="1"/>
    </xf>
    <xf numFmtId="0" fontId="0" fillId="0" borderId="89" xfId="4" applyFont="1" applyFill="1" applyBorder="1" applyAlignment="1" applyProtection="1">
      <alignment horizontal="left" indent="1"/>
      <protection hidden="1"/>
    </xf>
    <xf numFmtId="0" fontId="0" fillId="0" borderId="88" xfId="4" applyFont="1" applyFill="1" applyBorder="1" applyAlignment="1" applyProtection="1">
      <alignment horizontal="left" wrapText="1" indent="1"/>
      <protection hidden="1"/>
    </xf>
    <xf numFmtId="0" fontId="0" fillId="0" borderId="87" xfId="4" applyFont="1" applyFill="1" applyBorder="1" applyAlignment="1" applyProtection="1">
      <alignment horizontal="left" wrapText="1" indent="1"/>
      <protection hidden="1"/>
    </xf>
    <xf numFmtId="0" fontId="60" fillId="0" borderId="86" xfId="4" applyFont="1" applyFill="1" applyBorder="1" applyProtection="1">
      <protection hidden="1"/>
    </xf>
    <xf numFmtId="0" fontId="60" fillId="0" borderId="86" xfId="4" applyFont="1" applyFill="1" applyBorder="1" applyAlignment="1" applyProtection="1">
      <alignment horizontal="right"/>
      <protection hidden="1"/>
    </xf>
    <xf numFmtId="0" fontId="0" fillId="0" borderId="0" xfId="4" applyFont="1" applyFill="1"/>
    <xf numFmtId="0" fontId="38" fillId="0" borderId="0" xfId="0" applyFont="1" applyAlignment="1" applyProtection="1">
      <protection hidden="1"/>
    </xf>
    <xf numFmtId="0" fontId="57" fillId="0" borderId="8" xfId="0" applyFont="1" applyBorder="1" applyAlignment="1" applyProtection="1">
      <protection hidden="1"/>
    </xf>
    <xf numFmtId="0" fontId="57" fillId="0" borderId="58" xfId="0" applyFont="1" applyBorder="1" applyAlignment="1" applyProtection="1">
      <protection hidden="1"/>
    </xf>
    <xf numFmtId="14" fontId="58" fillId="0" borderId="8" xfId="0" applyNumberFormat="1" applyFont="1" applyBorder="1" applyAlignment="1" applyProtection="1">
      <alignment horizontal="center"/>
      <protection hidden="1"/>
    </xf>
    <xf numFmtId="0" fontId="58" fillId="0" borderId="9" xfId="0" applyFont="1" applyBorder="1" applyAlignment="1" applyProtection="1">
      <alignment horizontal="center"/>
      <protection hidden="1"/>
    </xf>
    <xf numFmtId="0" fontId="58" fillId="0" borderId="58" xfId="0" applyFont="1" applyBorder="1" applyAlignment="1" applyProtection="1">
      <alignment horizontal="center"/>
      <protection hidden="1"/>
    </xf>
    <xf numFmtId="0" fontId="40" fillId="0" borderId="0" xfId="0" applyFont="1" applyAlignment="1" applyProtection="1">
      <protection hidden="1"/>
    </xf>
    <xf numFmtId="0" fontId="23" fillId="0" borderId="0" xfId="0" applyFont="1" applyAlignment="1" applyProtection="1">
      <protection hidden="1"/>
    </xf>
    <xf numFmtId="1" fontId="39" fillId="0" borderId="32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center"/>
    </xf>
    <xf numFmtId="1" fontId="24" fillId="0" borderId="32" xfId="0" applyNumberFormat="1" applyFont="1" applyFill="1" applyBorder="1" applyAlignment="1" applyProtection="1">
      <alignment horizontal="center"/>
    </xf>
    <xf numFmtId="1" fontId="2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35" fillId="0" borderId="7" xfId="0" applyFont="1" applyBorder="1" applyAlignment="1" applyProtection="1">
      <alignment horizontal="center" shrinkToFit="1"/>
      <protection hidden="1"/>
    </xf>
    <xf numFmtId="0" fontId="36" fillId="0" borderId="3" xfId="0" applyFont="1" applyBorder="1" applyAlignment="1" applyProtection="1">
      <alignment horizontal="center" textRotation="90" wrapText="1"/>
      <protection hidden="1"/>
    </xf>
    <xf numFmtId="0" fontId="36" fillId="0" borderId="56" xfId="0" applyFont="1" applyBorder="1" applyAlignment="1" applyProtection="1">
      <alignment horizontal="center" textRotation="90" wrapText="1"/>
      <protection hidden="1"/>
    </xf>
    <xf numFmtId="0" fontId="36" fillId="0" borderId="7" xfId="0" applyFont="1" applyBorder="1" applyAlignment="1" applyProtection="1">
      <alignment horizontal="center" textRotation="90" wrapText="1"/>
      <protection hidden="1"/>
    </xf>
    <xf numFmtId="0" fontId="41" fillId="0" borderId="8" xfId="0" applyFont="1" applyBorder="1" applyAlignment="1" applyProtection="1">
      <alignment horizontal="center"/>
      <protection hidden="1"/>
    </xf>
    <xf numFmtId="0" fontId="41" fillId="0" borderId="9" xfId="0" applyFont="1" applyBorder="1" applyAlignment="1" applyProtection="1">
      <alignment horizontal="center"/>
      <protection hidden="1"/>
    </xf>
    <xf numFmtId="0" fontId="41" fillId="0" borderId="58" xfId="0" applyFont="1" applyBorder="1" applyAlignment="1" applyProtection="1">
      <alignment horizontal="center"/>
      <protection hidden="1"/>
    </xf>
    <xf numFmtId="0" fontId="41" fillId="0" borderId="10" xfId="0" applyFont="1" applyBorder="1" applyAlignment="1" applyProtection="1">
      <alignment horizontal="center"/>
      <protection hidden="1"/>
    </xf>
    <xf numFmtId="0" fontId="41" fillId="0" borderId="11" xfId="0" applyFont="1" applyBorder="1" applyAlignment="1" applyProtection="1">
      <alignment horizontal="center"/>
      <protection hidden="1"/>
    </xf>
    <xf numFmtId="0" fontId="41" fillId="0" borderId="46" xfId="0" applyFont="1" applyBorder="1" applyAlignment="1" applyProtection="1">
      <alignment horizontal="center"/>
      <protection hidden="1"/>
    </xf>
    <xf numFmtId="0" fontId="57" fillId="0" borderId="10" xfId="0" applyFont="1" applyBorder="1" applyAlignment="1" applyProtection="1">
      <protection hidden="1"/>
    </xf>
    <xf numFmtId="0" fontId="57" fillId="0" borderId="46" xfId="0" applyFont="1" applyBorder="1" applyAlignment="1" applyProtection="1"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protection hidden="1"/>
    </xf>
    <xf numFmtId="0" fontId="58" fillId="0" borderId="10" xfId="0" applyFont="1" applyBorder="1" applyAlignment="1" applyProtection="1">
      <alignment horizontal="center"/>
      <protection hidden="1"/>
    </xf>
    <xf numFmtId="0" fontId="58" fillId="0" borderId="11" xfId="0" applyFont="1" applyBorder="1" applyAlignment="1" applyProtection="1">
      <alignment horizontal="center"/>
      <protection hidden="1"/>
    </xf>
    <xf numFmtId="0" fontId="58" fillId="0" borderId="46" xfId="0" applyFont="1" applyBorder="1" applyAlignment="1" applyProtection="1">
      <alignment horizontal="center"/>
      <protection hidden="1"/>
    </xf>
    <xf numFmtId="0" fontId="13" fillId="0" borderId="32" xfId="0" applyFont="1" applyBorder="1" applyAlignment="1" applyProtection="1">
      <alignment shrinkToFit="1"/>
      <protection locked="0" hidden="1"/>
    </xf>
    <xf numFmtId="0" fontId="13" fillId="0" borderId="33" xfId="0" applyFont="1" applyBorder="1" applyAlignment="1" applyProtection="1">
      <alignment shrinkToFit="1"/>
      <protection locked="0" hidden="1"/>
    </xf>
    <xf numFmtId="0" fontId="13" fillId="0" borderId="32" xfId="0" applyFont="1" applyBorder="1" applyAlignment="1" applyProtection="1">
      <alignment horizontal="center"/>
      <protection locked="0" hidden="1"/>
    </xf>
    <xf numFmtId="0" fontId="13" fillId="0" borderId="0" xfId="0" applyFont="1" applyBorder="1" applyAlignment="1" applyProtection="1">
      <alignment horizontal="center"/>
      <protection locked="0" hidden="1"/>
    </xf>
    <xf numFmtId="0" fontId="13" fillId="0" borderId="33" xfId="0" applyFont="1" applyBorder="1" applyAlignment="1" applyProtection="1">
      <alignment horizontal="center"/>
      <protection locked="0" hidden="1"/>
    </xf>
    <xf numFmtId="0" fontId="51" fillId="0" borderId="0" xfId="0" applyFont="1" applyAlignment="1" applyProtection="1">
      <protection hidden="1"/>
    </xf>
    <xf numFmtId="0" fontId="25" fillId="0" borderId="32" xfId="0" applyFont="1" applyFill="1" applyBorder="1" applyAlignment="1" applyProtection="1">
      <alignment horizontal="center"/>
    </xf>
    <xf numFmtId="0" fontId="25" fillId="0" borderId="33" xfId="0" applyFont="1" applyFill="1" applyBorder="1" applyAlignment="1" applyProtection="1">
      <alignment horizontal="center"/>
    </xf>
    <xf numFmtId="1" fontId="0" fillId="0" borderId="32" xfId="0" applyNumberFormat="1" applyFill="1" applyBorder="1" applyAlignment="1" applyProtection="1">
      <alignment horizontal="center"/>
    </xf>
    <xf numFmtId="0" fontId="16" fillId="0" borderId="32" xfId="0" applyFont="1" applyFill="1" applyBorder="1" applyAlignment="1" applyProtection="1">
      <alignment horizontal="center"/>
    </xf>
    <xf numFmtId="0" fontId="42" fillId="0" borderId="32" xfId="0" applyFont="1" applyFill="1" applyBorder="1" applyAlignment="1" applyProtection="1">
      <alignment horizontal="center"/>
    </xf>
    <xf numFmtId="0" fontId="42" fillId="0" borderId="33" xfId="0" applyFont="1" applyFill="1" applyBorder="1" applyAlignment="1" applyProtection="1">
      <alignment horizontal="center"/>
    </xf>
    <xf numFmtId="0" fontId="44" fillId="0" borderId="32" xfId="0" applyFont="1" applyFill="1" applyBorder="1" applyAlignment="1" applyProtection="1">
      <alignment horizontal="center"/>
    </xf>
    <xf numFmtId="0" fontId="44" fillId="0" borderId="33" xfId="0" applyFont="1" applyFill="1" applyBorder="1" applyAlignment="1" applyProtection="1">
      <alignment horizontal="center"/>
    </xf>
    <xf numFmtId="14" fontId="13" fillId="0" borderId="32" xfId="0" applyNumberFormat="1" applyFont="1" applyBorder="1" applyAlignment="1" applyProtection="1">
      <alignment horizontal="center"/>
      <protection locked="0" hidden="1"/>
    </xf>
    <xf numFmtId="0" fontId="13" fillId="0" borderId="10" xfId="0" applyFont="1" applyBorder="1" applyAlignment="1" applyProtection="1">
      <alignment horizontal="center"/>
      <protection locked="0" hidden="1"/>
    </xf>
    <xf numFmtId="0" fontId="13" fillId="0" borderId="11" xfId="0" applyFont="1" applyBorder="1" applyAlignment="1" applyProtection="1">
      <alignment horizontal="center"/>
      <protection locked="0" hidden="1"/>
    </xf>
    <xf numFmtId="0" fontId="13" fillId="0" borderId="46" xfId="0" applyFont="1" applyBorder="1" applyAlignment="1" applyProtection="1">
      <alignment horizontal="center"/>
      <protection locked="0" hidden="1"/>
    </xf>
    <xf numFmtId="0" fontId="13" fillId="0" borderId="10" xfId="0" applyFont="1" applyBorder="1" applyAlignment="1" applyProtection="1">
      <alignment shrinkToFit="1"/>
      <protection locked="0" hidden="1"/>
    </xf>
    <xf numFmtId="0" fontId="13" fillId="0" borderId="46" xfId="0" applyFont="1" applyBorder="1" applyAlignment="1" applyProtection="1">
      <alignment shrinkToFit="1"/>
      <protection locked="0" hidden="1"/>
    </xf>
    <xf numFmtId="1" fontId="36" fillId="0" borderId="32" xfId="0" applyNumberFormat="1" applyFont="1" applyFill="1" applyBorder="1" applyAlignment="1" applyProtection="1">
      <alignment horizontal="center"/>
    </xf>
    <xf numFmtId="1" fontId="37" fillId="0" borderId="0" xfId="0" applyNumberFormat="1" applyFont="1" applyFill="1" applyBorder="1" applyAlignment="1" applyProtection="1">
      <alignment horizontal="center"/>
    </xf>
    <xf numFmtId="1" fontId="37" fillId="0" borderId="32" xfId="0" applyNumberFormat="1" applyFont="1" applyFill="1" applyBorder="1" applyAlignment="1" applyProtection="1">
      <alignment horizontal="center"/>
    </xf>
    <xf numFmtId="0" fontId="26" fillId="0" borderId="32" xfId="0" applyFont="1" applyFill="1" applyBorder="1" applyAlignment="1" applyProtection="1">
      <alignment horizontal="center"/>
    </xf>
    <xf numFmtId="0" fontId="26" fillId="0" borderId="33" xfId="0" applyFont="1" applyFill="1" applyBorder="1" applyAlignment="1" applyProtection="1">
      <alignment horizontal="center"/>
    </xf>
    <xf numFmtId="0" fontId="45" fillId="0" borderId="32" xfId="0" applyFont="1" applyFill="1" applyBorder="1" applyAlignment="1" applyProtection="1">
      <alignment horizontal="center"/>
    </xf>
    <xf numFmtId="0" fontId="45" fillId="0" borderId="3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hidden="1"/>
    </xf>
    <xf numFmtId="0" fontId="7" fillId="0" borderId="42" xfId="0" applyFont="1" applyBorder="1" applyAlignment="1" applyProtection="1">
      <alignment horizontal="left" indent="1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6" fillId="2" borderId="73" xfId="0" applyFont="1" applyFill="1" applyBorder="1" applyAlignment="1" applyProtection="1">
      <alignment horizontal="left" vertical="center" indent="1"/>
      <protection locked="0" hidden="1"/>
    </xf>
    <xf numFmtId="0" fontId="7" fillId="2" borderId="74" xfId="0" applyFont="1" applyFill="1" applyBorder="1" applyAlignment="1" applyProtection="1">
      <alignment horizontal="left" vertical="center" indent="1"/>
      <protection locked="0" hidden="1"/>
    </xf>
    <xf numFmtId="0" fontId="7" fillId="2" borderId="75" xfId="0" applyFont="1" applyFill="1" applyBorder="1" applyAlignment="1" applyProtection="1">
      <alignment horizontal="left" vertical="center" indent="1"/>
      <protection locked="0" hidden="1"/>
    </xf>
    <xf numFmtId="164" fontId="10" fillId="0" borderId="69" xfId="0" applyNumberFormat="1" applyFont="1" applyFill="1" applyBorder="1" applyAlignment="1" applyProtection="1">
      <alignment horizontal="left" vertical="center" indent="1"/>
      <protection locked="0" hidden="1"/>
    </xf>
    <xf numFmtId="164" fontId="0" fillId="0" borderId="70" xfId="0" applyNumberFormat="1" applyFill="1" applyBorder="1" applyAlignment="1" applyProtection="1">
      <alignment horizontal="left" vertical="center" indent="1"/>
      <protection locked="0" hidden="1"/>
    </xf>
    <xf numFmtId="0" fontId="3" fillId="0" borderId="76" xfId="0" applyFont="1" applyBorder="1" applyAlignment="1" applyProtection="1">
      <alignment horizontal="center"/>
      <protection hidden="1"/>
    </xf>
    <xf numFmtId="0" fontId="3" fillId="0" borderId="77" xfId="0" applyFont="1" applyBorder="1" applyAlignment="1" applyProtection="1">
      <alignment horizontal="center"/>
      <protection hidden="1"/>
    </xf>
    <xf numFmtId="0" fontId="3" fillId="0" borderId="78" xfId="0" applyFont="1" applyBorder="1" applyAlignment="1" applyProtection="1">
      <alignment horizontal="center"/>
      <protection hidden="1"/>
    </xf>
    <xf numFmtId="0" fontId="21" fillId="0" borderId="8" xfId="0" applyFont="1" applyBorder="1" applyAlignment="1" applyProtection="1">
      <alignment horizontal="left" vertical="center" indent="1" shrinkToFit="1"/>
      <protection hidden="1"/>
    </xf>
    <xf numFmtId="0" fontId="21" fillId="0" borderId="58" xfId="0" applyFont="1" applyBorder="1" applyAlignment="1" applyProtection="1">
      <alignment horizontal="left" vertical="center" indent="1" shrinkToFit="1"/>
      <protection hidden="1"/>
    </xf>
    <xf numFmtId="0" fontId="21" fillId="0" borderId="32" xfId="0" applyFont="1" applyBorder="1" applyAlignment="1" applyProtection="1">
      <alignment horizontal="left" vertical="center" indent="1" shrinkToFit="1"/>
      <protection hidden="1"/>
    </xf>
    <xf numFmtId="0" fontId="21" fillId="0" borderId="33" xfId="0" applyFont="1" applyBorder="1" applyAlignment="1" applyProtection="1">
      <alignment horizontal="left" vertical="center" indent="1" shrinkToFit="1"/>
      <protection hidden="1"/>
    </xf>
    <xf numFmtId="0" fontId="3" fillId="0" borderId="0" xfId="0" applyFont="1" applyAlignment="1" applyProtection="1">
      <alignment horizontal="right"/>
      <protection hidden="1"/>
    </xf>
    <xf numFmtId="166" fontId="7" fillId="0" borderId="42" xfId="0" applyNumberFormat="1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79" xfId="0" applyFont="1" applyBorder="1" applyAlignment="1" applyProtection="1">
      <alignment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left" vertical="center" indent="1"/>
      <protection hidden="1"/>
    </xf>
    <xf numFmtId="0" fontId="4" fillId="0" borderId="33" xfId="0" applyFont="1" applyBorder="1" applyAlignment="1" applyProtection="1">
      <alignment horizontal="left" vertical="center" indent="1"/>
      <protection hidden="1"/>
    </xf>
    <xf numFmtId="0" fontId="4" fillId="0" borderId="10" xfId="0" applyFont="1" applyBorder="1" applyAlignment="1" applyProtection="1">
      <alignment horizontal="left" vertical="center" indent="1"/>
      <protection hidden="1"/>
    </xf>
    <xf numFmtId="0" fontId="4" fillId="0" borderId="46" xfId="0" applyFont="1" applyBorder="1" applyAlignment="1" applyProtection="1">
      <alignment horizontal="left" vertical="center" indent="1"/>
      <protection hidden="1"/>
    </xf>
    <xf numFmtId="164" fontId="10" fillId="0" borderId="71" xfId="0" applyNumberFormat="1" applyFont="1" applyFill="1" applyBorder="1" applyAlignment="1" applyProtection="1">
      <alignment horizontal="left" vertical="center" wrapText="1" indent="1"/>
      <protection locked="0" hidden="1"/>
    </xf>
    <xf numFmtId="164" fontId="0" fillId="0" borderId="36" xfId="0" applyNumberFormat="1" applyFill="1" applyBorder="1" applyAlignment="1" applyProtection="1">
      <alignment horizontal="left" vertical="center" indent="1"/>
      <protection locked="0" hidden="1"/>
    </xf>
    <xf numFmtId="0" fontId="30" fillId="0" borderId="72" xfId="1" applyFont="1" applyFill="1" applyBorder="1" applyAlignment="1" applyProtection="1">
      <alignment horizontal="center" vertical="center"/>
    </xf>
    <xf numFmtId="0" fontId="30" fillId="0" borderId="48" xfId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13" xfId="0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left" indent="1"/>
      <protection hidden="1"/>
    </xf>
    <xf numFmtId="0" fontId="3" fillId="0" borderId="9" xfId="0" applyFont="1" applyBorder="1" applyAlignment="1" applyProtection="1">
      <alignment horizontal="left" indent="1"/>
      <protection hidden="1"/>
    </xf>
    <xf numFmtId="0" fontId="3" fillId="0" borderId="58" xfId="0" applyFont="1" applyBorder="1" applyAlignment="1" applyProtection="1">
      <alignment horizontal="left" indent="1"/>
      <protection hidden="1"/>
    </xf>
    <xf numFmtId="0" fontId="0" fillId="0" borderId="64" xfId="0" applyFill="1" applyBorder="1" applyProtection="1">
      <protection hidden="1"/>
    </xf>
    <xf numFmtId="0" fontId="0" fillId="0" borderId="10" xfId="0" applyBorder="1" applyAlignment="1" applyProtection="1">
      <alignment horizontal="left" vertical="center" wrapText="1" indent="1"/>
      <protection locked="0" hidden="1"/>
    </xf>
    <xf numFmtId="0" fontId="0" fillId="0" borderId="11" xfId="0" applyBorder="1" applyAlignment="1" applyProtection="1">
      <alignment horizontal="left" vertical="center" wrapText="1" indent="1"/>
      <protection locked="0" hidden="1"/>
    </xf>
    <xf numFmtId="0" fontId="0" fillId="0" borderId="46" xfId="0" applyBorder="1" applyAlignment="1" applyProtection="1">
      <alignment horizontal="left" vertical="center" wrapText="1" indent="1"/>
      <protection locked="0" hidden="1"/>
    </xf>
    <xf numFmtId="164" fontId="10" fillId="0" borderId="70" xfId="0" applyNumberFormat="1" applyFont="1" applyFill="1" applyBorder="1" applyAlignment="1" applyProtection="1">
      <alignment horizontal="left" vertical="center" indent="1"/>
      <protection locked="0" hidden="1"/>
    </xf>
    <xf numFmtId="0" fontId="20" fillId="0" borderId="66" xfId="0" applyFont="1" applyBorder="1" applyAlignment="1" applyProtection="1">
      <alignment horizontal="left" vertical="center" indent="1" shrinkToFit="1"/>
      <protection hidden="1"/>
    </xf>
    <xf numFmtId="0" fontId="20" fillId="0" borderId="67" xfId="0" applyFont="1" applyBorder="1" applyAlignment="1" applyProtection="1">
      <alignment horizontal="left" vertical="center" indent="1" shrinkToFit="1"/>
      <protection hidden="1"/>
    </xf>
    <xf numFmtId="164" fontId="10" fillId="0" borderId="80" xfId="0" applyNumberFormat="1" applyFont="1" applyFill="1" applyBorder="1" applyAlignment="1" applyProtection="1">
      <alignment horizontal="left" vertical="center" indent="1"/>
      <protection locked="0" hidden="1"/>
    </xf>
    <xf numFmtId="164" fontId="0" fillId="0" borderId="81" xfId="0" applyNumberFormat="1" applyFill="1" applyBorder="1" applyAlignment="1" applyProtection="1">
      <alignment horizontal="left" vertical="center" indent="1"/>
      <protection locked="0" hidden="1"/>
    </xf>
    <xf numFmtId="0" fontId="3" fillId="0" borderId="10" xfId="0" applyFont="1" applyBorder="1" applyAlignment="1" applyProtection="1">
      <alignment horizontal="left" indent="1"/>
      <protection hidden="1"/>
    </xf>
    <xf numFmtId="0" fontId="0" fillId="0" borderId="11" xfId="0" applyBorder="1" applyAlignment="1" applyProtection="1">
      <alignment horizontal="left" indent="1"/>
      <protection hidden="1"/>
    </xf>
    <xf numFmtId="164" fontId="10" fillId="0" borderId="69" xfId="0" applyNumberFormat="1" applyFont="1" applyFill="1" applyBorder="1" applyAlignment="1" applyProtection="1">
      <alignment horizontal="left" vertical="center" wrapText="1" indent="1"/>
      <protection locked="0" hidden="1"/>
    </xf>
    <xf numFmtId="0" fontId="0" fillId="0" borderId="9" xfId="0" applyBorder="1" applyAlignment="1" applyProtection="1">
      <alignment horizontal="left" indent="1"/>
      <protection hidden="1"/>
    </xf>
    <xf numFmtId="0" fontId="46" fillId="0" borderId="66" xfId="0" applyFont="1" applyBorder="1" applyAlignment="1" applyProtection="1">
      <alignment horizontal="left" vertical="center" indent="1" shrinkToFit="1"/>
      <protection hidden="1"/>
    </xf>
    <xf numFmtId="0" fontId="46" fillId="0" borderId="59" xfId="0" applyFont="1" applyBorder="1" applyAlignment="1" applyProtection="1">
      <alignment horizontal="left" vertical="center" indent="1" shrinkToFit="1"/>
      <protection hidden="1"/>
    </xf>
    <xf numFmtId="0" fontId="46" fillId="0" borderId="67" xfId="0" applyFont="1" applyBorder="1" applyAlignment="1" applyProtection="1">
      <alignment horizontal="left" vertical="center" indent="1" shrinkToFit="1"/>
      <protection hidden="1"/>
    </xf>
    <xf numFmtId="0" fontId="8" fillId="0" borderId="8" xfId="0" applyFont="1" applyBorder="1" applyAlignment="1" applyProtection="1">
      <alignment horizontal="left" indent="1"/>
      <protection hidden="1"/>
    </xf>
    <xf numFmtId="0" fontId="8" fillId="0" borderId="9" xfId="0" applyFont="1" applyBorder="1" applyAlignment="1" applyProtection="1">
      <alignment horizontal="left" indent="1"/>
      <protection hidden="1"/>
    </xf>
    <xf numFmtId="0" fontId="8" fillId="0" borderId="58" xfId="0" applyFont="1" applyBorder="1" applyAlignment="1" applyProtection="1">
      <alignment horizontal="left" indent="1"/>
      <protection hidden="1"/>
    </xf>
    <xf numFmtId="0" fontId="5" fillId="0" borderId="82" xfId="0" applyFont="1" applyBorder="1" applyAlignment="1" applyProtection="1">
      <alignment horizontal="center" vertical="center"/>
      <protection hidden="1"/>
    </xf>
    <xf numFmtId="0" fontId="5" fillId="0" borderId="83" xfId="0" applyFont="1" applyBorder="1" applyAlignment="1" applyProtection="1">
      <alignment horizontal="center" vertical="center"/>
      <protection hidden="1"/>
    </xf>
    <xf numFmtId="49" fontId="10" fillId="0" borderId="64" xfId="0" applyNumberFormat="1" applyFont="1" applyFill="1" applyBorder="1" applyAlignment="1" applyProtection="1">
      <alignment horizontal="center"/>
      <protection locked="0" hidden="1"/>
    </xf>
    <xf numFmtId="0" fontId="10" fillId="0" borderId="64" xfId="0" applyFont="1" applyFill="1" applyBorder="1" applyAlignment="1" applyProtection="1">
      <alignment horizontal="center"/>
      <protection locked="0" hidden="1"/>
    </xf>
    <xf numFmtId="0" fontId="10" fillId="0" borderId="65" xfId="0" applyFont="1" applyFill="1" applyBorder="1" applyAlignment="1" applyProtection="1">
      <alignment horizontal="center"/>
      <protection locked="0" hidden="1"/>
    </xf>
    <xf numFmtId="0" fontId="0" fillId="0" borderId="65" xfId="0" applyBorder="1" applyProtection="1">
      <protection locked="0" hidden="1"/>
    </xf>
    <xf numFmtId="0" fontId="13" fillId="0" borderId="64" xfId="0" applyFont="1" applyFill="1" applyBorder="1" applyAlignment="1" applyProtection="1">
      <alignment horizontal="left" indent="1"/>
      <protection locked="0" hidden="1"/>
    </xf>
    <xf numFmtId="14" fontId="10" fillId="0" borderId="64" xfId="0" applyNumberFormat="1" applyFont="1" applyBorder="1" applyAlignment="1" applyProtection="1">
      <protection locked="0" hidden="1"/>
    </xf>
    <xf numFmtId="0" fontId="13" fillId="0" borderId="64" xfId="0" applyFont="1" applyBorder="1" applyAlignment="1" applyProtection="1">
      <alignment horizontal="left" indent="1"/>
      <protection locked="0"/>
    </xf>
    <xf numFmtId="49" fontId="10" fillId="0" borderId="65" xfId="0" applyNumberFormat="1" applyFont="1" applyFill="1" applyBorder="1" applyAlignment="1" applyProtection="1">
      <alignment horizontal="center"/>
      <protection locked="0" hidden="1"/>
    </xf>
    <xf numFmtId="0" fontId="10" fillId="0" borderId="64" xfId="0" applyFont="1" applyFill="1" applyBorder="1" applyAlignment="1" applyProtection="1">
      <alignment horizontal="left" indent="1"/>
      <protection locked="0"/>
    </xf>
    <xf numFmtId="0" fontId="3" fillId="0" borderId="9" xfId="0" applyFont="1" applyBorder="1" applyAlignment="1" applyProtection="1">
      <alignment horizontal="center"/>
      <protection hidden="1"/>
    </xf>
    <xf numFmtId="0" fontId="0" fillId="0" borderId="68" xfId="0" applyBorder="1" applyAlignment="1" applyProtection="1">
      <alignment horizontal="left" indent="1"/>
      <protection locked="0" hidden="1"/>
    </xf>
    <xf numFmtId="0" fontId="0" fillId="0" borderId="8" xfId="0" applyBorder="1" applyAlignment="1" applyProtection="1">
      <alignment horizontal="left" indent="1"/>
      <protection hidden="1"/>
    </xf>
    <xf numFmtId="0" fontId="0" fillId="0" borderId="58" xfId="0" applyBorder="1" applyAlignment="1" applyProtection="1">
      <alignment horizontal="left" indent="1"/>
      <protection hidden="1"/>
    </xf>
    <xf numFmtId="0" fontId="3" fillId="0" borderId="10" xfId="0" applyFont="1" applyBorder="1" applyAlignment="1" applyProtection="1">
      <alignment horizontal="left" vertical="center" wrapText="1" indent="1"/>
      <protection locked="0" hidden="1"/>
    </xf>
    <xf numFmtId="0" fontId="3" fillId="0" borderId="11" xfId="0" applyFont="1" applyBorder="1" applyAlignment="1" applyProtection="1">
      <alignment horizontal="left" vertical="center" wrapText="1" indent="1"/>
      <protection locked="0" hidden="1"/>
    </xf>
    <xf numFmtId="0" fontId="3" fillId="0" borderId="46" xfId="0" applyFont="1" applyBorder="1" applyAlignment="1" applyProtection="1">
      <alignment horizontal="left" vertical="center" wrapText="1" indent="1"/>
      <protection locked="0" hidden="1"/>
    </xf>
    <xf numFmtId="0" fontId="42" fillId="0" borderId="62" xfId="0" applyFont="1" applyFill="1" applyBorder="1" applyAlignment="1" applyProtection="1">
      <alignment horizontal="center"/>
    </xf>
    <xf numFmtId="0" fontId="42" fillId="0" borderId="84" xfId="0" applyFont="1" applyFill="1" applyBorder="1" applyAlignment="1" applyProtection="1">
      <alignment horizontal="center"/>
    </xf>
    <xf numFmtId="1" fontId="22" fillId="0" borderId="57" xfId="0" applyNumberFormat="1" applyFont="1" applyFill="1" applyBorder="1" applyAlignment="1" applyProtection="1">
      <alignment horizontal="center"/>
    </xf>
    <xf numFmtId="0" fontId="23" fillId="0" borderId="57" xfId="0" applyFont="1" applyBorder="1" applyAlignment="1" applyProtection="1">
      <alignment horizontal="center"/>
      <protection hidden="1"/>
    </xf>
    <xf numFmtId="1" fontId="23" fillId="0" borderId="57" xfId="0" applyNumberFormat="1" applyFont="1" applyFill="1" applyBorder="1" applyAlignment="1" applyProtection="1">
      <alignment horizontal="center"/>
    </xf>
    <xf numFmtId="1" fontId="36" fillId="0" borderId="62" xfId="0" applyNumberFormat="1" applyFont="1" applyFill="1" applyBorder="1" applyAlignment="1" applyProtection="1">
      <alignment horizontal="center"/>
    </xf>
    <xf numFmtId="1" fontId="37" fillId="0" borderId="63" xfId="0" applyNumberFormat="1" applyFont="1" applyFill="1" applyBorder="1" applyAlignment="1" applyProtection="1">
      <alignment horizontal="center"/>
    </xf>
    <xf numFmtId="1" fontId="36" fillId="0" borderId="0" xfId="0" applyNumberFormat="1" applyFont="1" applyFill="1" applyBorder="1" applyAlignment="1" applyProtection="1">
      <alignment horizontal="center"/>
    </xf>
    <xf numFmtId="0" fontId="27" fillId="0" borderId="32" xfId="0" applyFont="1" applyFill="1" applyBorder="1" applyAlignment="1" applyProtection="1">
      <alignment horizontal="center"/>
    </xf>
    <xf numFmtId="0" fontId="27" fillId="0" borderId="33" xfId="0" applyFont="1" applyFill="1" applyBorder="1" applyAlignment="1" applyProtection="1">
      <alignment horizontal="center"/>
    </xf>
    <xf numFmtId="0" fontId="43" fillId="0" borderId="32" xfId="0" applyFont="1" applyFill="1" applyBorder="1" applyAlignment="1" applyProtection="1">
      <alignment horizontal="center"/>
    </xf>
    <xf numFmtId="0" fontId="43" fillId="0" borderId="33" xfId="0" applyFont="1" applyFill="1" applyBorder="1" applyAlignment="1" applyProtection="1">
      <alignment horizontal="center"/>
    </xf>
    <xf numFmtId="0" fontId="16" fillId="0" borderId="33" xfId="0" applyFont="1" applyFill="1" applyBorder="1" applyAlignment="1" applyProtection="1">
      <alignment horizontal="center"/>
    </xf>
    <xf numFmtId="1" fontId="28" fillId="0" borderId="32" xfId="0" applyNumberFormat="1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 applyProtection="1">
      <alignment horizontal="center"/>
    </xf>
    <xf numFmtId="1" fontId="47" fillId="0" borderId="32" xfId="0" applyNumberFormat="1" applyFont="1" applyFill="1" applyBorder="1" applyAlignment="1" applyProtection="1">
      <alignment horizontal="center"/>
    </xf>
    <xf numFmtId="1" fontId="47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" fontId="0" fillId="0" borderId="32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0" fontId="60" fillId="0" borderId="95" xfId="3" applyFont="1" applyFill="1" applyBorder="1" applyAlignment="1" applyProtection="1">
      <alignment horizontal="left" vertical="center"/>
      <protection locked="0" hidden="1"/>
    </xf>
    <xf numFmtId="0" fontId="60" fillId="0" borderId="94" xfId="3" applyFont="1" applyFill="1" applyBorder="1" applyAlignment="1" applyProtection="1">
      <alignment horizontal="left" vertical="center"/>
      <protection locked="0" hidden="1"/>
    </xf>
    <xf numFmtId="0" fontId="60" fillId="0" borderId="93" xfId="3" applyFont="1" applyFill="1" applyBorder="1" applyAlignment="1" applyProtection="1">
      <alignment horizontal="left" vertical="center"/>
      <protection locked="0" hidden="1"/>
    </xf>
    <xf numFmtId="0" fontId="63" fillId="0" borderId="112" xfId="3" applyFont="1" applyFill="1" applyBorder="1" applyAlignment="1" applyProtection="1">
      <alignment horizontal="center"/>
      <protection locked="0" hidden="1"/>
    </xf>
    <xf numFmtId="0" fontId="59" fillId="0" borderId="113" xfId="3" applyFill="1" applyBorder="1" applyProtection="1">
      <protection locked="0" hidden="1"/>
    </xf>
    <xf numFmtId="0" fontId="59" fillId="0" borderId="112" xfId="3" applyFill="1" applyBorder="1" applyProtection="1">
      <protection locked="0" hidden="1"/>
    </xf>
    <xf numFmtId="0" fontId="63" fillId="0" borderId="112" xfId="3" applyFont="1" applyFill="1" applyBorder="1" applyAlignment="1" applyProtection="1">
      <alignment horizontal="left" indent="1"/>
      <protection locked="0" hidden="1"/>
    </xf>
    <xf numFmtId="0" fontId="65" fillId="0" borderId="114" xfId="3" applyFont="1" applyFill="1" applyBorder="1" applyAlignment="1" applyProtection="1">
      <alignment horizontal="center" vertical="center"/>
      <protection hidden="1"/>
    </xf>
    <xf numFmtId="0" fontId="59" fillId="0" borderId="85" xfId="3" applyFill="1" applyBorder="1" applyAlignment="1" applyProtection="1">
      <alignment horizontal="left" indent="1"/>
      <protection locked="0" hidden="1"/>
    </xf>
    <xf numFmtId="0" fontId="59" fillId="0" borderId="91" xfId="3" applyFill="1" applyBorder="1" applyAlignment="1" applyProtection="1">
      <alignment horizontal="left" indent="1"/>
      <protection hidden="1"/>
    </xf>
    <xf numFmtId="0" fontId="59" fillId="0" borderId="86" xfId="3" applyFill="1" applyBorder="1" applyAlignment="1" applyProtection="1">
      <alignment horizontal="left" indent="1"/>
      <protection hidden="1"/>
    </xf>
    <xf numFmtId="0" fontId="59" fillId="0" borderId="90" xfId="3" applyFill="1" applyBorder="1" applyAlignment="1" applyProtection="1">
      <alignment horizontal="left" indent="1"/>
      <protection hidden="1"/>
    </xf>
    <xf numFmtId="0" fontId="60" fillId="0" borderId="89" xfId="3" applyFont="1" applyFill="1" applyBorder="1" applyAlignment="1" applyProtection="1">
      <alignment horizontal="left" vertical="top" wrapText="1" indent="1"/>
      <protection locked="0" hidden="1"/>
    </xf>
    <xf numFmtId="0" fontId="60" fillId="0" borderId="88" xfId="3" applyFont="1" applyFill="1" applyBorder="1" applyAlignment="1" applyProtection="1">
      <alignment horizontal="left" vertical="top" wrapText="1" indent="1"/>
      <protection locked="0" hidden="1"/>
    </xf>
    <xf numFmtId="0" fontId="60" fillId="0" borderId="87" xfId="3" applyFont="1" applyFill="1" applyBorder="1" applyAlignment="1" applyProtection="1">
      <alignment horizontal="left" vertical="top" wrapText="1" indent="1"/>
      <protection locked="0" hidden="1"/>
    </xf>
    <xf numFmtId="0" fontId="63" fillId="0" borderId="112" xfId="3" applyFont="1" applyFill="1" applyBorder="1" applyProtection="1">
      <protection locked="0" hidden="1"/>
    </xf>
    <xf numFmtId="0" fontId="63" fillId="0" borderId="113" xfId="3" applyFont="1" applyFill="1" applyBorder="1" applyAlignment="1" applyProtection="1">
      <alignment horizontal="center"/>
      <protection locked="0" hidden="1"/>
    </xf>
    <xf numFmtId="0" fontId="60" fillId="0" borderId="128" xfId="3" applyFont="1" applyFill="1" applyBorder="1" applyAlignment="1" applyProtection="1">
      <alignment horizontal="center" vertical="center" wrapText="1"/>
      <protection hidden="1"/>
    </xf>
    <xf numFmtId="0" fontId="60" fillId="0" borderId="121" xfId="3" applyFont="1" applyFill="1" applyBorder="1" applyAlignment="1" applyProtection="1">
      <alignment horizontal="center" vertical="center" wrapText="1"/>
      <protection hidden="1"/>
    </xf>
    <xf numFmtId="0" fontId="60" fillId="0" borderId="157" xfId="3" applyFont="1" applyFill="1" applyBorder="1" applyAlignment="1" applyProtection="1">
      <alignment horizontal="center"/>
      <protection hidden="1"/>
    </xf>
    <xf numFmtId="0" fontId="60" fillId="0" borderId="156" xfId="3" applyFont="1" applyFill="1" applyBorder="1" applyAlignment="1" applyProtection="1">
      <alignment horizontal="center"/>
      <protection hidden="1"/>
    </xf>
    <xf numFmtId="0" fontId="60" fillId="0" borderId="155" xfId="3" applyFont="1" applyFill="1" applyBorder="1" applyAlignment="1" applyProtection="1">
      <alignment horizontal="center"/>
      <protection hidden="1"/>
    </xf>
    <xf numFmtId="0" fontId="60" fillId="0" borderId="154" xfId="3" applyFont="1" applyFill="1" applyBorder="1" applyAlignment="1" applyProtection="1">
      <alignment horizontal="center"/>
      <protection hidden="1"/>
    </xf>
    <xf numFmtId="0" fontId="60" fillId="0" borderId="153" xfId="3" applyFont="1" applyFill="1" applyBorder="1" applyAlignment="1" applyProtection="1">
      <alignment horizontal="center"/>
      <protection hidden="1"/>
    </xf>
    <xf numFmtId="0" fontId="68" fillId="0" borderId="139" xfId="3" applyFont="1" applyFill="1" applyBorder="1" applyAlignment="1" applyProtection="1">
      <alignment horizontal="left" vertical="top" indent="1"/>
      <protection locked="0" hidden="1"/>
    </xf>
    <xf numFmtId="0" fontId="68" fillId="0" borderId="138" xfId="3" applyFont="1" applyFill="1" applyBorder="1" applyAlignment="1" applyProtection="1">
      <alignment horizontal="left" vertical="top" indent="1"/>
      <protection locked="0" hidden="1"/>
    </xf>
    <xf numFmtId="0" fontId="68" fillId="0" borderId="134" xfId="3" applyFont="1" applyFill="1" applyBorder="1" applyAlignment="1" applyProtection="1">
      <alignment horizontal="left" vertical="top" indent="1"/>
      <protection locked="0" hidden="1"/>
    </xf>
    <xf numFmtId="0" fontId="68" fillId="0" borderId="133" xfId="3" applyFont="1" applyFill="1" applyBorder="1" applyAlignment="1" applyProtection="1">
      <alignment horizontal="left" vertical="top" indent="1"/>
      <protection locked="0" hidden="1"/>
    </xf>
    <xf numFmtId="164" fontId="63" fillId="0" borderId="127" xfId="3" applyNumberFormat="1" applyFont="1" applyFill="1" applyBorder="1" applyAlignment="1" applyProtection="1">
      <alignment horizontal="left" vertical="center" indent="1"/>
      <protection locked="0" hidden="1"/>
    </xf>
    <xf numFmtId="164" fontId="59" fillId="0" borderId="126" xfId="3" applyNumberFormat="1" applyFill="1" applyBorder="1" applyAlignment="1" applyProtection="1">
      <alignment horizontal="left" vertical="center" indent="1"/>
      <protection locked="0" hidden="1"/>
    </xf>
    <xf numFmtId="0" fontId="64" fillId="0" borderId="128" xfId="3" applyFont="1" applyFill="1" applyBorder="1" applyAlignment="1" applyProtection="1">
      <alignment horizontal="center" vertical="center"/>
      <protection hidden="1"/>
    </xf>
    <xf numFmtId="0" fontId="64" fillId="0" borderId="121" xfId="3" applyFont="1" applyFill="1" applyBorder="1" applyAlignment="1" applyProtection="1">
      <alignment horizontal="center" vertical="center"/>
      <protection hidden="1"/>
    </xf>
    <xf numFmtId="0" fontId="60" fillId="0" borderId="145" xfId="3" applyFont="1" applyFill="1" applyBorder="1" applyAlignment="1" applyProtection="1">
      <alignment horizontal="left" indent="1"/>
      <protection hidden="1"/>
    </xf>
    <xf numFmtId="0" fontId="59" fillId="0" borderId="144" xfId="3" applyFill="1" applyBorder="1" applyAlignment="1" applyProtection="1">
      <alignment horizontal="left" indent="1"/>
      <protection hidden="1"/>
    </xf>
    <xf numFmtId="0" fontId="60" fillId="0" borderId="152" xfId="3" applyFont="1" applyFill="1" applyBorder="1" applyAlignment="1" applyProtection="1">
      <alignment horizontal="left" indent="1"/>
      <protection hidden="1"/>
    </xf>
    <xf numFmtId="0" fontId="59" fillId="0" borderId="151" xfId="3" applyFill="1" applyBorder="1" applyAlignment="1" applyProtection="1">
      <alignment horizontal="left" indent="1"/>
      <protection hidden="1"/>
    </xf>
    <xf numFmtId="0" fontId="68" fillId="0" borderId="145" xfId="3" applyFont="1" applyFill="1" applyBorder="1" applyAlignment="1" applyProtection="1">
      <alignment horizontal="left" vertical="center" indent="1"/>
      <protection locked="0" hidden="1"/>
    </xf>
    <xf numFmtId="0" fontId="68" fillId="0" borderId="144" xfId="3" applyFont="1" applyFill="1" applyBorder="1" applyAlignment="1" applyProtection="1">
      <alignment horizontal="left" vertical="center" indent="1"/>
      <protection locked="0" hidden="1"/>
    </xf>
    <xf numFmtId="0" fontId="68" fillId="0" borderId="139" xfId="3" applyFont="1" applyFill="1" applyBorder="1" applyAlignment="1" applyProtection="1">
      <alignment horizontal="left" vertical="center" indent="1"/>
      <protection locked="0" hidden="1"/>
    </xf>
    <xf numFmtId="0" fontId="68" fillId="0" borderId="138" xfId="3" applyFont="1" applyFill="1" applyBorder="1" applyAlignment="1" applyProtection="1">
      <alignment horizontal="left" vertical="center" indent="1"/>
      <protection locked="0" hidden="1"/>
    </xf>
    <xf numFmtId="0" fontId="66" fillId="7" borderId="119" xfId="3" applyFont="1" applyFill="1" applyBorder="1" applyAlignment="1" applyProtection="1">
      <alignment horizontal="left" vertical="center" indent="1"/>
      <protection locked="0" hidden="1"/>
    </xf>
    <xf numFmtId="0" fontId="69" fillId="7" borderId="119" xfId="3" applyFont="1" applyFill="1" applyBorder="1" applyAlignment="1" applyProtection="1">
      <alignment horizontal="left" vertical="center" indent="1"/>
      <protection locked="0" hidden="1"/>
    </xf>
    <xf numFmtId="0" fontId="69" fillId="7" borderId="118" xfId="3" applyFont="1" applyFill="1" applyBorder="1" applyAlignment="1" applyProtection="1">
      <alignment horizontal="left" vertical="center" indent="1"/>
      <protection locked="0" hidden="1"/>
    </xf>
    <xf numFmtId="0" fontId="68" fillId="0" borderId="112" xfId="3" applyFont="1" applyFill="1" applyBorder="1" applyAlignment="1" applyProtection="1">
      <alignment horizontal="left" indent="1"/>
      <protection locked="0" hidden="1"/>
    </xf>
    <xf numFmtId="0" fontId="60" fillId="0" borderId="0" xfId="3" applyFont="1" applyFill="1" applyAlignment="1" applyProtection="1">
      <alignment horizontal="right"/>
      <protection hidden="1"/>
    </xf>
    <xf numFmtId="14" fontId="68" fillId="0" borderId="112" xfId="3" applyNumberFormat="1" applyFont="1" applyFill="1" applyBorder="1" applyAlignment="1" applyProtection="1">
      <alignment horizontal="center"/>
      <protection locked="0" hidden="1"/>
    </xf>
    <xf numFmtId="0" fontId="68" fillId="0" borderId="112" xfId="3" applyFont="1" applyFill="1" applyBorder="1" applyAlignment="1" applyProtection="1">
      <alignment horizontal="center"/>
      <protection locked="0" hidden="1"/>
    </xf>
    <xf numFmtId="0" fontId="62" fillId="0" borderId="0" xfId="3" applyFont="1" applyFill="1" applyAlignment="1" applyProtection="1">
      <alignment vertical="center" wrapText="1"/>
      <protection hidden="1"/>
    </xf>
    <xf numFmtId="0" fontId="62" fillId="0" borderId="158" xfId="3" applyFont="1" applyFill="1" applyBorder="1" applyAlignment="1" applyProtection="1">
      <alignment vertical="center" wrapText="1"/>
      <protection hidden="1"/>
    </xf>
    <xf numFmtId="0" fontId="70" fillId="0" borderId="0" xfId="3" applyFont="1" applyFill="1" applyAlignment="1" applyProtection="1">
      <alignment horizontal="center"/>
      <protection hidden="1"/>
    </xf>
    <xf numFmtId="0" fontId="66" fillId="7" borderId="119" xfId="4" applyFont="1" applyFill="1" applyBorder="1" applyAlignment="1" applyProtection="1">
      <alignment horizontal="left" vertical="center" indent="1"/>
      <protection locked="0" hidden="1"/>
    </xf>
    <xf numFmtId="0" fontId="69" fillId="7" borderId="119" xfId="4" applyFont="1" applyFill="1" applyBorder="1" applyAlignment="1" applyProtection="1">
      <alignment horizontal="left" vertical="center" indent="1"/>
      <protection locked="0" hidden="1"/>
    </xf>
    <xf numFmtId="0" fontId="69" fillId="7" borderId="118" xfId="4" applyFont="1" applyFill="1" applyBorder="1" applyAlignment="1" applyProtection="1">
      <alignment horizontal="left" vertical="center" indent="1"/>
      <protection locked="0" hidden="1"/>
    </xf>
    <xf numFmtId="0" fontId="62" fillId="0" borderId="0" xfId="4" applyFont="1" applyFill="1" applyAlignment="1" applyProtection="1">
      <alignment vertical="center" wrapText="1"/>
      <protection hidden="1"/>
    </xf>
    <xf numFmtId="0" fontId="62" fillId="0" borderId="158" xfId="4" applyFont="1" applyFill="1" applyBorder="1" applyAlignment="1" applyProtection="1">
      <alignment vertical="center" wrapText="1"/>
      <protection hidden="1"/>
    </xf>
    <xf numFmtId="0" fontId="70" fillId="0" borderId="0" xfId="4" applyFont="1" applyFill="1" applyAlignment="1" applyProtection="1">
      <alignment horizontal="center"/>
      <protection hidden="1"/>
    </xf>
    <xf numFmtId="0" fontId="68" fillId="0" borderId="112" xfId="4" applyFont="1" applyFill="1" applyBorder="1" applyAlignment="1" applyProtection="1">
      <alignment horizontal="left" indent="1"/>
      <protection locked="0" hidden="1"/>
    </xf>
    <xf numFmtId="0" fontId="60" fillId="0" borderId="0" xfId="4" applyFont="1" applyFill="1" applyAlignment="1" applyProtection="1">
      <alignment horizontal="right"/>
      <protection hidden="1"/>
    </xf>
    <xf numFmtId="14" fontId="68" fillId="0" borderId="112" xfId="4" applyNumberFormat="1" applyFont="1" applyFill="1" applyBorder="1" applyAlignment="1" applyProtection="1">
      <alignment horizontal="center"/>
      <protection locked="0" hidden="1"/>
    </xf>
    <xf numFmtId="0" fontId="68" fillId="0" borderId="112" xfId="4" applyFont="1" applyFill="1" applyBorder="1" applyAlignment="1" applyProtection="1">
      <alignment horizontal="center"/>
      <protection locked="0" hidden="1"/>
    </xf>
    <xf numFmtId="0" fontId="60" fillId="0" borderId="157" xfId="4" applyFont="1" applyFill="1" applyBorder="1" applyAlignment="1" applyProtection="1">
      <alignment horizontal="center"/>
      <protection hidden="1"/>
    </xf>
    <xf numFmtId="0" fontId="60" fillId="0" borderId="156" xfId="4" applyFont="1" applyFill="1" applyBorder="1" applyAlignment="1" applyProtection="1">
      <alignment horizontal="center"/>
      <protection hidden="1"/>
    </xf>
    <xf numFmtId="0" fontId="60" fillId="0" borderId="155" xfId="4" applyFont="1" applyFill="1" applyBorder="1" applyAlignment="1" applyProtection="1">
      <alignment horizontal="center"/>
      <protection hidden="1"/>
    </xf>
    <xf numFmtId="0" fontId="60" fillId="0" borderId="154" xfId="4" applyFont="1" applyFill="1" applyBorder="1" applyAlignment="1" applyProtection="1">
      <alignment horizontal="center"/>
      <protection hidden="1"/>
    </xf>
    <xf numFmtId="0" fontId="60" fillId="0" borderId="153" xfId="4" applyFont="1" applyFill="1" applyBorder="1" applyAlignment="1" applyProtection="1">
      <alignment horizontal="center"/>
      <protection hidden="1"/>
    </xf>
    <xf numFmtId="0" fontId="60" fillId="0" borderId="152" xfId="4" applyFont="1" applyFill="1" applyBorder="1" applyAlignment="1" applyProtection="1">
      <alignment horizontal="left" indent="1"/>
      <protection hidden="1"/>
    </xf>
    <xf numFmtId="0" fontId="0" fillId="0" borderId="151" xfId="4" applyFont="1" applyFill="1" applyBorder="1" applyAlignment="1" applyProtection="1">
      <alignment horizontal="left" indent="1"/>
      <protection hidden="1"/>
    </xf>
    <xf numFmtId="0" fontId="68" fillId="0" borderId="145" xfId="4" applyFont="1" applyFill="1" applyBorder="1" applyAlignment="1" applyProtection="1">
      <alignment horizontal="left" vertical="center" indent="1"/>
      <protection locked="0" hidden="1"/>
    </xf>
    <xf numFmtId="0" fontId="68" fillId="0" borderId="144" xfId="4" applyFont="1" applyFill="1" applyBorder="1" applyAlignment="1" applyProtection="1">
      <alignment horizontal="left" vertical="center" indent="1"/>
      <protection locked="0" hidden="1"/>
    </xf>
    <xf numFmtId="0" fontId="68" fillId="0" borderId="139" xfId="4" applyFont="1" applyFill="1" applyBorder="1" applyAlignment="1" applyProtection="1">
      <alignment horizontal="left" vertical="center" indent="1"/>
      <protection locked="0" hidden="1"/>
    </xf>
    <xf numFmtId="0" fontId="68" fillId="0" borderId="138" xfId="4" applyFont="1" applyFill="1" applyBorder="1" applyAlignment="1" applyProtection="1">
      <alignment horizontal="left" vertical="center" indent="1"/>
      <protection locked="0" hidden="1"/>
    </xf>
    <xf numFmtId="0" fontId="60" fillId="0" borderId="145" xfId="4" applyFont="1" applyFill="1" applyBorder="1" applyAlignment="1" applyProtection="1">
      <alignment horizontal="left" indent="1"/>
      <protection hidden="1"/>
    </xf>
    <xf numFmtId="0" fontId="0" fillId="0" borderId="144" xfId="4" applyFont="1" applyFill="1" applyBorder="1" applyAlignment="1" applyProtection="1">
      <alignment horizontal="left" indent="1"/>
      <protection hidden="1"/>
    </xf>
    <xf numFmtId="0" fontId="60" fillId="0" borderId="128" xfId="4" applyFont="1" applyFill="1" applyBorder="1" applyAlignment="1" applyProtection="1">
      <alignment horizontal="center" vertical="center" wrapText="1"/>
      <protection hidden="1"/>
    </xf>
    <xf numFmtId="0" fontId="60" fillId="0" borderId="121" xfId="4" applyFont="1" applyFill="1" applyBorder="1" applyAlignment="1" applyProtection="1">
      <alignment horizontal="center" vertical="center" wrapText="1"/>
      <protection hidden="1"/>
    </xf>
    <xf numFmtId="0" fontId="64" fillId="0" borderId="128" xfId="4" applyFont="1" applyFill="1" applyBorder="1" applyAlignment="1" applyProtection="1">
      <alignment horizontal="center" vertical="center"/>
      <protection hidden="1"/>
    </xf>
    <xf numFmtId="0" fontId="64" fillId="0" borderId="121" xfId="4" applyFont="1" applyFill="1" applyBorder="1" applyAlignment="1" applyProtection="1">
      <alignment horizontal="center" vertical="center"/>
      <protection hidden="1"/>
    </xf>
    <xf numFmtId="164" fontId="63" fillId="0" borderId="127" xfId="4" applyNumberFormat="1" applyFont="1" applyFill="1" applyBorder="1" applyAlignment="1" applyProtection="1">
      <alignment horizontal="left" vertical="center" indent="1"/>
      <protection locked="0" hidden="1"/>
    </xf>
    <xf numFmtId="164" fontId="0" fillId="0" borderId="126" xfId="4" applyNumberFormat="1" applyFont="1" applyFill="1" applyBorder="1" applyAlignment="1" applyProtection="1">
      <alignment horizontal="left" vertical="center" indent="1"/>
      <protection locked="0" hidden="1"/>
    </xf>
    <xf numFmtId="0" fontId="68" fillId="0" borderId="139" xfId="4" applyFont="1" applyFill="1" applyBorder="1" applyAlignment="1" applyProtection="1">
      <alignment horizontal="left" vertical="top" indent="1"/>
      <protection locked="0" hidden="1"/>
    </xf>
    <xf numFmtId="0" fontId="68" fillId="0" borderId="138" xfId="4" applyFont="1" applyFill="1" applyBorder="1" applyAlignment="1" applyProtection="1">
      <alignment horizontal="left" vertical="top" indent="1"/>
      <protection locked="0" hidden="1"/>
    </xf>
    <xf numFmtId="0" fontId="68" fillId="0" borderId="134" xfId="4" applyFont="1" applyFill="1" applyBorder="1" applyAlignment="1" applyProtection="1">
      <alignment horizontal="left" vertical="top" indent="1"/>
      <protection locked="0" hidden="1"/>
    </xf>
    <xf numFmtId="0" fontId="68" fillId="0" borderId="133" xfId="4" applyFont="1" applyFill="1" applyBorder="1" applyAlignment="1" applyProtection="1">
      <alignment horizontal="left" vertical="top" indent="1"/>
      <protection locked="0" hidden="1"/>
    </xf>
    <xf numFmtId="0" fontId="63" fillId="0" borderId="113" xfId="4" applyFont="1" applyFill="1" applyBorder="1" applyAlignment="1" applyProtection="1">
      <alignment horizontal="center"/>
      <protection locked="0" hidden="1"/>
    </xf>
    <xf numFmtId="0" fontId="63" fillId="0" borderId="112" xfId="4" applyFont="1" applyFill="1" applyBorder="1" applyProtection="1">
      <protection locked="0" hidden="1"/>
    </xf>
    <xf numFmtId="0" fontId="0" fillId="0" borderId="112" xfId="4" applyFont="1" applyFill="1" applyBorder="1" applyProtection="1">
      <protection locked="0" hidden="1"/>
    </xf>
    <xf numFmtId="0" fontId="65" fillId="0" borderId="114" xfId="4" applyFont="1" applyFill="1" applyBorder="1" applyAlignment="1" applyProtection="1">
      <alignment horizontal="center" vertical="center"/>
      <protection hidden="1"/>
    </xf>
    <xf numFmtId="0" fontId="0" fillId="0" borderId="113" xfId="4" applyFont="1" applyFill="1" applyBorder="1" applyProtection="1">
      <protection locked="0" hidden="1"/>
    </xf>
    <xf numFmtId="0" fontId="63" fillId="0" borderId="112" xfId="4" applyFont="1" applyFill="1" applyBorder="1" applyAlignment="1" applyProtection="1">
      <alignment horizontal="left" indent="1"/>
      <protection locked="0" hidden="1"/>
    </xf>
    <xf numFmtId="0" fontId="63" fillId="0" borderId="112" xfId="4" applyFont="1" applyFill="1" applyBorder="1" applyAlignment="1" applyProtection="1">
      <alignment horizontal="center"/>
      <protection locked="0" hidden="1"/>
    </xf>
    <xf numFmtId="0" fontId="0" fillId="0" borderId="91" xfId="4" applyFont="1" applyFill="1" applyBorder="1" applyAlignment="1" applyProtection="1">
      <alignment horizontal="left" indent="1"/>
      <protection hidden="1"/>
    </xf>
    <xf numFmtId="0" fontId="0" fillId="0" borderId="86" xfId="4" applyFont="1" applyFill="1" applyBorder="1" applyAlignment="1" applyProtection="1">
      <alignment horizontal="left" indent="1"/>
      <protection hidden="1"/>
    </xf>
    <xf numFmtId="0" fontId="0" fillId="0" borderId="90" xfId="4" applyFont="1" applyFill="1" applyBorder="1" applyAlignment="1" applyProtection="1">
      <alignment horizontal="left" indent="1"/>
      <protection hidden="1"/>
    </xf>
    <xf numFmtId="0" fontId="60" fillId="0" borderId="89" xfId="4" applyFont="1" applyFill="1" applyBorder="1" applyAlignment="1" applyProtection="1">
      <alignment horizontal="left" vertical="top" wrapText="1" indent="1"/>
      <protection locked="0" hidden="1"/>
    </xf>
    <xf numFmtId="0" fontId="60" fillId="0" borderId="88" xfId="4" applyFont="1" applyFill="1" applyBorder="1" applyAlignment="1" applyProtection="1">
      <alignment horizontal="left" vertical="top" wrapText="1" indent="1"/>
      <protection locked="0" hidden="1"/>
    </xf>
    <xf numFmtId="0" fontId="60" fillId="0" borderId="87" xfId="4" applyFont="1" applyFill="1" applyBorder="1" applyAlignment="1" applyProtection="1">
      <alignment horizontal="left" vertical="top" wrapText="1" indent="1"/>
      <protection locked="0" hidden="1"/>
    </xf>
    <xf numFmtId="0" fontId="60" fillId="0" borderId="95" xfId="4" applyFont="1" applyFill="1" applyBorder="1" applyAlignment="1" applyProtection="1">
      <alignment horizontal="left" vertical="center"/>
      <protection locked="0" hidden="1"/>
    </xf>
    <xf numFmtId="0" fontId="60" fillId="0" borderId="93" xfId="4" applyFont="1" applyFill="1" applyBorder="1" applyAlignment="1" applyProtection="1">
      <alignment horizontal="left" vertical="center"/>
      <protection locked="0" hidden="1"/>
    </xf>
    <xf numFmtId="0" fontId="60" fillId="0" borderId="94" xfId="4" applyFont="1" applyFill="1" applyBorder="1" applyAlignment="1" applyProtection="1">
      <alignment horizontal="left" vertical="center"/>
      <protection locked="0" hidden="1"/>
    </xf>
    <xf numFmtId="0" fontId="0" fillId="0" borderId="85" xfId="4" applyFont="1" applyFill="1" applyBorder="1" applyAlignment="1" applyProtection="1">
      <alignment horizontal="left" indent="1"/>
      <protection locked="0" hidden="1"/>
    </xf>
  </cellXfs>
  <cellStyles count="5">
    <cellStyle name="Excel Built-in Normal" xfId="1"/>
    <cellStyle name="normální" xfId="0" builtinId="0"/>
    <cellStyle name="normální 2" xfId="3"/>
    <cellStyle name="normální 3" xfId="4"/>
    <cellStyle name="Styl 1" xfId="2"/>
  </cellStyles>
  <dxfs count="86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  <name val="Cambria"/>
        <scheme val="none"/>
      </font>
      <fill>
        <patternFill patternType="none">
          <bgColor indexed="65"/>
        </patternFill>
      </fill>
    </dxf>
    <dxf>
      <font>
        <b val="0"/>
        <i val="0"/>
        <color auto="1"/>
        <name val="Cambria"/>
        <scheme val="none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 patternType="solid"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419100</xdr:colOff>
      <xdr:row>1</xdr:row>
      <xdr:rowOff>104775</xdr:rowOff>
    </xdr:to>
    <xdr:pic>
      <xdr:nvPicPr>
        <xdr:cNvPr id="1507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419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&#382;elky/zpravodaj/zpravodaj%2018-19/skupina/z&#225;pisy/3/3.%20kol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.rpd-acsB"/>
      <sheetName val="3.dpB-prgB"/>
      <sheetName val="3.žižD-vpB"/>
      <sheetName val="3.vrC-dpC"/>
      <sheetName val="3.meC-meD"/>
      <sheetName val="3.koe-zen"/>
      <sheetName val="3.pskC-azmB"/>
    </sheetNames>
    <sheetDataSet>
      <sheetData sheetId="0" refreshError="1"/>
      <sheetData sheetId="1">
        <row r="8">
          <cell r="A8" t="str">
            <v>ŠTOČEK</v>
          </cell>
          <cell r="D8">
            <v>127</v>
          </cell>
          <cell r="E8">
            <v>42</v>
          </cell>
          <cell r="F8">
            <v>8</v>
          </cell>
          <cell r="K8" t="str">
            <v>KŠÍR</v>
          </cell>
          <cell r="N8">
            <v>105</v>
          </cell>
          <cell r="O8">
            <v>36</v>
          </cell>
          <cell r="P8">
            <v>11</v>
          </cell>
        </row>
        <row r="9">
          <cell r="D9">
            <v>115</v>
          </cell>
          <cell r="E9">
            <v>35</v>
          </cell>
          <cell r="F9">
            <v>10</v>
          </cell>
          <cell r="N9">
            <v>133</v>
          </cell>
          <cell r="O9">
            <v>54</v>
          </cell>
          <cell r="P9">
            <v>5</v>
          </cell>
        </row>
        <row r="10">
          <cell r="A10" t="str">
            <v>Jiří</v>
          </cell>
          <cell r="K10" t="str">
            <v>Petr</v>
          </cell>
        </row>
        <row r="12">
          <cell r="A12">
            <v>22958</v>
          </cell>
          <cell r="K12">
            <v>20738</v>
          </cell>
        </row>
        <row r="13">
          <cell r="A13" t="str">
            <v>ŠTOCHL</v>
          </cell>
          <cell r="D13">
            <v>123</v>
          </cell>
          <cell r="E13">
            <v>54</v>
          </cell>
          <cell r="F13">
            <v>3</v>
          </cell>
          <cell r="K13" t="str">
            <v>JAKL</v>
          </cell>
          <cell r="N13">
            <v>71</v>
          </cell>
          <cell r="O13">
            <v>34</v>
          </cell>
          <cell r="P13">
            <v>10</v>
          </cell>
        </row>
        <row r="14">
          <cell r="D14">
            <v>141</v>
          </cell>
          <cell r="E14">
            <v>44</v>
          </cell>
          <cell r="F14">
            <v>8</v>
          </cell>
          <cell r="N14">
            <v>114</v>
          </cell>
          <cell r="O14">
            <v>30</v>
          </cell>
          <cell r="P14">
            <v>12</v>
          </cell>
        </row>
        <row r="15">
          <cell r="A15" t="str">
            <v>Martin</v>
          </cell>
          <cell r="K15" t="str">
            <v>Pavel</v>
          </cell>
        </row>
        <row r="17">
          <cell r="A17">
            <v>13361</v>
          </cell>
          <cell r="K17">
            <v>25724</v>
          </cell>
        </row>
        <row r="18">
          <cell r="A18" t="str">
            <v>HNÁTEK</v>
          </cell>
          <cell r="D18">
            <v>140</v>
          </cell>
          <cell r="E18">
            <v>61</v>
          </cell>
          <cell r="F18">
            <v>4</v>
          </cell>
          <cell r="K18" t="str">
            <v>SMÉKAL</v>
          </cell>
          <cell r="N18">
            <v>119</v>
          </cell>
          <cell r="O18">
            <v>54</v>
          </cell>
          <cell r="P18">
            <v>5</v>
          </cell>
        </row>
        <row r="19">
          <cell r="D19">
            <v>115</v>
          </cell>
          <cell r="E19">
            <v>36</v>
          </cell>
          <cell r="F19">
            <v>11</v>
          </cell>
          <cell r="N19">
            <v>138</v>
          </cell>
          <cell r="O19">
            <v>51</v>
          </cell>
          <cell r="P19">
            <v>7</v>
          </cell>
        </row>
        <row r="20">
          <cell r="A20" t="str">
            <v>Karel st.</v>
          </cell>
          <cell r="K20" t="str">
            <v>Tomáš</v>
          </cell>
        </row>
        <row r="22">
          <cell r="A22">
            <v>4389</v>
          </cell>
          <cell r="K22">
            <v>17966</v>
          </cell>
        </row>
        <row r="23">
          <cell r="A23" t="str">
            <v>HABADA</v>
          </cell>
          <cell r="D23">
            <v>136</v>
          </cell>
          <cell r="E23">
            <v>43</v>
          </cell>
          <cell r="F23">
            <v>7</v>
          </cell>
          <cell r="K23" t="str">
            <v>MAŇOUR</v>
          </cell>
          <cell r="N23">
            <v>124</v>
          </cell>
          <cell r="O23">
            <v>45</v>
          </cell>
          <cell r="P23">
            <v>5</v>
          </cell>
        </row>
        <row r="24">
          <cell r="D24">
            <v>142</v>
          </cell>
          <cell r="E24">
            <v>70</v>
          </cell>
          <cell r="F24">
            <v>3</v>
          </cell>
          <cell r="N24">
            <v>137</v>
          </cell>
          <cell r="O24">
            <v>45</v>
          </cell>
          <cell r="P24">
            <v>8</v>
          </cell>
        </row>
        <row r="25">
          <cell r="A25" t="str">
            <v>Jindřich</v>
          </cell>
          <cell r="K25" t="str">
            <v>Ondřej</v>
          </cell>
        </row>
        <row r="27">
          <cell r="A27">
            <v>10207</v>
          </cell>
          <cell r="K27">
            <v>20739</v>
          </cell>
        </row>
        <row r="28">
          <cell r="A28" t="str">
            <v>ŠVARC</v>
          </cell>
          <cell r="D28">
            <v>135</v>
          </cell>
          <cell r="E28">
            <v>61</v>
          </cell>
          <cell r="F28">
            <v>3</v>
          </cell>
          <cell r="K28" t="str">
            <v>MAŇOUR</v>
          </cell>
          <cell r="N28">
            <v>154</v>
          </cell>
          <cell r="O28">
            <v>61</v>
          </cell>
          <cell r="P28">
            <v>3</v>
          </cell>
        </row>
        <row r="29">
          <cell r="D29">
            <v>110</v>
          </cell>
          <cell r="E29">
            <v>42</v>
          </cell>
          <cell r="F29">
            <v>7</v>
          </cell>
          <cell r="N29">
            <v>131</v>
          </cell>
          <cell r="O29">
            <v>53</v>
          </cell>
          <cell r="P29">
            <v>5</v>
          </cell>
        </row>
        <row r="30">
          <cell r="A30" t="str">
            <v>Antonín</v>
          </cell>
          <cell r="K30" t="str">
            <v>Kryštof</v>
          </cell>
        </row>
        <row r="32">
          <cell r="A32">
            <v>836</v>
          </cell>
          <cell r="K32">
            <v>25350</v>
          </cell>
        </row>
        <row r="33">
          <cell r="A33" t="str">
            <v>TOMEŠ</v>
          </cell>
          <cell r="D33">
            <v>149</v>
          </cell>
          <cell r="E33">
            <v>60</v>
          </cell>
          <cell r="F33">
            <v>3</v>
          </cell>
          <cell r="K33" t="str">
            <v>KOVÁŘ</v>
          </cell>
          <cell r="N33">
            <v>140</v>
          </cell>
          <cell r="O33">
            <v>68</v>
          </cell>
          <cell r="P33">
            <v>2</v>
          </cell>
        </row>
        <row r="34">
          <cell r="D34">
            <v>132</v>
          </cell>
          <cell r="E34">
            <v>44</v>
          </cell>
          <cell r="F34">
            <v>5</v>
          </cell>
          <cell r="N34">
            <v>127</v>
          </cell>
          <cell r="O34">
            <v>52</v>
          </cell>
          <cell r="P34">
            <v>5</v>
          </cell>
        </row>
        <row r="35">
          <cell r="A35" t="str">
            <v>Miroslav</v>
          </cell>
          <cell r="K35" t="str">
            <v>Martin</v>
          </cell>
        </row>
        <row r="37">
          <cell r="A37">
            <v>751</v>
          </cell>
          <cell r="K37">
            <v>20740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82"/>
  <sheetViews>
    <sheetView showGridLines="0" showRowColHeaders="0" tabSelected="1" workbookViewId="0">
      <selection activeCell="P43" sqref="P43:S43"/>
    </sheetView>
  </sheetViews>
  <sheetFormatPr defaultColWidth="0" defaultRowHeight="12.75"/>
  <cols>
    <col min="1" max="1" width="10.7109375" style="12" customWidth="1"/>
    <col min="2" max="2" width="15.7109375" style="12" customWidth="1"/>
    <col min="3" max="3" width="5.7109375" style="12" customWidth="1"/>
    <col min="4" max="5" width="6.7109375" style="12" customWidth="1"/>
    <col min="6" max="6" width="4.7109375" style="12" customWidth="1"/>
    <col min="7" max="7" width="6.7109375" style="12" customWidth="1"/>
    <col min="8" max="8" width="5.7109375" style="12" customWidth="1"/>
    <col min="9" max="9" width="6.7109375" style="87" customWidth="1"/>
    <col min="10" max="10" width="1.7109375" style="87" customWidth="1"/>
    <col min="11" max="11" width="10.7109375" style="87" customWidth="1"/>
    <col min="12" max="12" width="15.7109375" style="87" customWidth="1"/>
    <col min="13" max="13" width="5.7109375" style="12" customWidth="1"/>
    <col min="14" max="15" width="6.7109375" style="12" customWidth="1"/>
    <col min="16" max="16" width="4.7109375" style="12" customWidth="1"/>
    <col min="17" max="17" width="6.7109375" style="3" customWidth="1"/>
    <col min="18" max="18" width="5.7109375" style="3" customWidth="1"/>
    <col min="19" max="19" width="6.7109375" style="3" customWidth="1"/>
    <col min="20" max="20" width="1.5703125" style="3" customWidth="1"/>
    <col min="21" max="21" width="9.140625" style="86" customWidth="1"/>
    <col min="22" max="22" width="9.140625" style="75" hidden="1" customWidth="1"/>
    <col min="23" max="23" width="6.28515625" style="75" hidden="1" customWidth="1"/>
    <col min="24" max="24" width="21.42578125" style="75" hidden="1" customWidth="1"/>
    <col min="25" max="25" width="16.28515625" style="75" hidden="1" customWidth="1"/>
    <col min="26" max="26" width="28.140625" style="75" hidden="1" customWidth="1"/>
    <col min="27" max="27" width="8.28515625" style="75" hidden="1" customWidth="1"/>
    <col min="28" max="255" width="9.140625" style="3" hidden="1" customWidth="1"/>
    <col min="256" max="16384" width="0" style="3" hidden="1"/>
  </cols>
  <sheetData>
    <row r="1" spans="1:28" ht="40.5" customHeight="1">
      <c r="A1" s="3"/>
      <c r="B1" s="415" t="s">
        <v>265</v>
      </c>
      <c r="C1" s="415"/>
      <c r="D1" s="400" t="s">
        <v>0</v>
      </c>
      <c r="E1" s="400"/>
      <c r="F1" s="400"/>
      <c r="G1" s="400"/>
      <c r="H1" s="400"/>
      <c r="I1" s="400"/>
      <c r="J1" s="3"/>
      <c r="K1" s="146" t="s">
        <v>263</v>
      </c>
      <c r="L1" s="399" t="s">
        <v>267</v>
      </c>
      <c r="M1" s="399"/>
      <c r="N1" s="399"/>
      <c r="O1" s="413" t="s">
        <v>1</v>
      </c>
      <c r="P1" s="413"/>
      <c r="Q1" s="414">
        <v>43437</v>
      </c>
      <c r="R1" s="414"/>
      <c r="S1" s="414"/>
      <c r="V1" s="398"/>
      <c r="W1" s="398"/>
      <c r="X1" s="398"/>
      <c r="Y1" s="398"/>
      <c r="Z1" s="398"/>
      <c r="AA1" s="398"/>
      <c r="AB1" s="74"/>
    </row>
    <row r="2" spans="1:28" ht="9.9499999999999993" customHeight="1" thickBot="1">
      <c r="A2" s="3"/>
      <c r="B2" s="416"/>
      <c r="C2" s="41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8" ht="20.100000000000001" customHeight="1" thickBot="1">
      <c r="A3" s="5" t="s">
        <v>2</v>
      </c>
      <c r="B3" s="401" t="s">
        <v>246</v>
      </c>
      <c r="C3" s="402"/>
      <c r="D3" s="402"/>
      <c r="E3" s="402"/>
      <c r="F3" s="402"/>
      <c r="G3" s="402"/>
      <c r="H3" s="402"/>
      <c r="I3" s="403"/>
      <c r="J3" s="3"/>
      <c r="K3" s="5" t="s">
        <v>3</v>
      </c>
      <c r="L3" s="401" t="s">
        <v>75</v>
      </c>
      <c r="M3" s="402"/>
      <c r="N3" s="402"/>
      <c r="O3" s="402"/>
      <c r="P3" s="402"/>
      <c r="Q3" s="402"/>
      <c r="R3" s="402"/>
      <c r="S3" s="403"/>
    </row>
    <row r="4" spans="1:28" ht="5.099999999999999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8" ht="12.95" customHeight="1">
      <c r="A5" s="429" t="s">
        <v>4</v>
      </c>
      <c r="B5" s="444"/>
      <c r="C5" s="417" t="s">
        <v>5</v>
      </c>
      <c r="D5" s="406" t="s">
        <v>6</v>
      </c>
      <c r="E5" s="407"/>
      <c r="F5" s="407"/>
      <c r="G5" s="408"/>
      <c r="H5" s="7" t="s">
        <v>63</v>
      </c>
      <c r="I5" s="7" t="s">
        <v>7</v>
      </c>
      <c r="J5" s="3"/>
      <c r="K5" s="429" t="s">
        <v>4</v>
      </c>
      <c r="L5" s="444"/>
      <c r="M5" s="417" t="s">
        <v>5</v>
      </c>
      <c r="N5" s="406" t="s">
        <v>6</v>
      </c>
      <c r="O5" s="407"/>
      <c r="P5" s="407"/>
      <c r="Q5" s="408"/>
      <c r="R5" s="7" t="s">
        <v>63</v>
      </c>
      <c r="S5" s="7" t="s">
        <v>7</v>
      </c>
    </row>
    <row r="6" spans="1:28" ht="12.95" customHeight="1">
      <c r="A6" s="441" t="s">
        <v>8</v>
      </c>
      <c r="B6" s="442"/>
      <c r="C6" s="418"/>
      <c r="D6" s="8" t="s">
        <v>9</v>
      </c>
      <c r="E6" s="9" t="s">
        <v>10</v>
      </c>
      <c r="F6" s="9" t="s">
        <v>11</v>
      </c>
      <c r="G6" s="10" t="s">
        <v>12</v>
      </c>
      <c r="H6" s="11" t="s">
        <v>64</v>
      </c>
      <c r="I6" s="11" t="s">
        <v>13</v>
      </c>
      <c r="J6" s="3"/>
      <c r="K6" s="441" t="s">
        <v>8</v>
      </c>
      <c r="L6" s="442"/>
      <c r="M6" s="418"/>
      <c r="N6" s="8" t="s">
        <v>9</v>
      </c>
      <c r="O6" s="9" t="s">
        <v>10</v>
      </c>
      <c r="P6" s="9" t="s">
        <v>11</v>
      </c>
      <c r="Q6" s="10" t="s">
        <v>12</v>
      </c>
      <c r="R6" s="11" t="s">
        <v>64</v>
      </c>
      <c r="S6" s="11" t="s">
        <v>13</v>
      </c>
    </row>
    <row r="7" spans="1:28" ht="5.0999999999999996" customHeight="1" thickBot="1">
      <c r="C7" s="3"/>
      <c r="D7" s="3"/>
      <c r="E7" s="3"/>
      <c r="F7" s="3"/>
      <c r="G7" s="3"/>
      <c r="H7" s="3"/>
      <c r="I7" s="3"/>
      <c r="J7" s="3"/>
      <c r="K7" s="12"/>
      <c r="L7" s="12"/>
      <c r="M7" s="3"/>
      <c r="N7" s="3"/>
      <c r="O7" s="3"/>
      <c r="P7" s="3"/>
    </row>
    <row r="8" spans="1:28" ht="12.95" customHeight="1" thickTop="1">
      <c r="A8" s="409" t="str">
        <f>DGET('13.dpC-rpd'!$A$106:$E$266,"příjmení",A92:A93)</f>
        <v>MÁLEK</v>
      </c>
      <c r="B8" s="410"/>
      <c r="C8" s="194" t="s">
        <v>350</v>
      </c>
      <c r="D8" s="41">
        <v>139</v>
      </c>
      <c r="E8" s="42">
        <v>61</v>
      </c>
      <c r="F8" s="42">
        <v>6</v>
      </c>
      <c r="G8" s="92">
        <f>IF(ISBLANK(D8),"",D8+E8)</f>
        <v>200</v>
      </c>
      <c r="H8" s="94">
        <f>IF(ISNUMBER(G8),IF(G8&gt;Q8,1,IF(G8=Q8,0.5,0)),"")</f>
        <v>0</v>
      </c>
      <c r="I8" s="90" t="s">
        <v>37</v>
      </c>
      <c r="J8" s="3"/>
      <c r="K8" s="409" t="str">
        <f>DGET('13.dpC-rpd'!$A$106:$E$266,"příjmení",K92:K93)</f>
        <v>PUDIL</v>
      </c>
      <c r="L8" s="410"/>
      <c r="M8" s="194" t="s">
        <v>350</v>
      </c>
      <c r="N8" s="41">
        <v>134</v>
      </c>
      <c r="O8" s="42">
        <v>69</v>
      </c>
      <c r="P8" s="42">
        <v>1</v>
      </c>
      <c r="Q8" s="92">
        <f>IF(ISBLANK(N8),"",N8+O8)</f>
        <v>203</v>
      </c>
      <c r="R8" s="94">
        <f>IF(ISNUMBER(Q8),IF(G8&lt;Q8,1,IF(G8=Q8,0.5,0)),"")</f>
        <v>1</v>
      </c>
      <c r="S8" s="14"/>
    </row>
    <row r="9" spans="1:28" ht="12.95" customHeight="1" thickBot="1">
      <c r="A9" s="411"/>
      <c r="B9" s="412"/>
      <c r="C9" s="191" t="s">
        <v>349</v>
      </c>
      <c r="D9" s="43">
        <v>151</v>
      </c>
      <c r="E9" s="44">
        <v>53</v>
      </c>
      <c r="F9" s="44">
        <v>6</v>
      </c>
      <c r="G9" s="93">
        <f>IF(ISBLANK(D9),"",D9+E9)</f>
        <v>204</v>
      </c>
      <c r="H9" s="95">
        <f>IF(ISNUMBER(G9),IF(G9&gt;Q9,1,IF(G9=Q9,0.5,0)),"")</f>
        <v>1</v>
      </c>
      <c r="I9" s="91">
        <f>IF(COUNT(Q12),SUM(G12-Q12),"")</f>
        <v>69</v>
      </c>
      <c r="J9" s="3"/>
      <c r="K9" s="411"/>
      <c r="L9" s="412"/>
      <c r="M9" s="191" t="s">
        <v>349</v>
      </c>
      <c r="N9" s="43">
        <v>115</v>
      </c>
      <c r="O9" s="44">
        <v>17</v>
      </c>
      <c r="P9" s="44">
        <v>18</v>
      </c>
      <c r="Q9" s="93">
        <f>IF(ISBLANK(N9),"",N9+O9)</f>
        <v>132</v>
      </c>
      <c r="R9" s="95">
        <f>IF(ISNUMBER(Q9),IF(G9&lt;Q9,1,IF(G9=Q9,0.5,0)),"")</f>
        <v>0</v>
      </c>
      <c r="S9" s="14"/>
    </row>
    <row r="10" spans="1:28" ht="9.9499999999999993" customHeight="1" thickTop="1">
      <c r="A10" s="419" t="str">
        <f>DGET('13.dpC-rpd'!$A$106:$E$266,"jméno",A92:A93)</f>
        <v>Miroslav</v>
      </c>
      <c r="B10" s="420"/>
      <c r="C10" s="15"/>
      <c r="D10" s="16"/>
      <c r="E10" s="16"/>
      <c r="F10" s="16"/>
      <c r="G10" s="16"/>
      <c r="H10" s="16"/>
      <c r="I10" s="17"/>
      <c r="J10" s="3"/>
      <c r="K10" s="419" t="str">
        <f>DGET('13.dpC-rpd'!$A$106:$E$266,"jméno",K92:K93)</f>
        <v>František</v>
      </c>
      <c r="L10" s="420"/>
      <c r="M10" s="15"/>
      <c r="N10" s="16"/>
      <c r="O10" s="16"/>
      <c r="P10" s="16"/>
      <c r="Q10" s="16"/>
      <c r="R10" s="16"/>
      <c r="S10" s="17"/>
    </row>
    <row r="11" spans="1:28" ht="9.9499999999999993" customHeight="1" thickBot="1">
      <c r="A11" s="421"/>
      <c r="B11" s="422"/>
      <c r="C11" s="18"/>
      <c r="D11" s="19"/>
      <c r="E11" s="19"/>
      <c r="F11" s="19"/>
      <c r="G11" s="13"/>
      <c r="H11" s="13"/>
      <c r="I11" s="427">
        <f>IF(ISNUMBER(G12),IF(G12&gt;Q12,1,IF(G12=Q12,0.5,0)),"")</f>
        <v>1</v>
      </c>
      <c r="J11" s="3"/>
      <c r="K11" s="421"/>
      <c r="L11" s="422"/>
      <c r="M11" s="18"/>
      <c r="N11" s="19"/>
      <c r="O11" s="19"/>
      <c r="P11" s="19"/>
      <c r="Q11" s="13"/>
      <c r="R11" s="13"/>
      <c r="S11" s="427">
        <f>IF(ISNUMBER(Q12),IF(G12&lt;Q12,1,IF(G12=Q12,0.5,0)),"")</f>
        <v>0</v>
      </c>
    </row>
    <row r="12" spans="1:28" ht="15.95" customHeight="1" thickBot="1">
      <c r="A12" s="423">
        <v>782</v>
      </c>
      <c r="B12" s="424"/>
      <c r="C12" s="29" t="s">
        <v>12</v>
      </c>
      <c r="D12" s="47">
        <f>IF(ISNUMBER(D8),SUM(D8:D11),"")</f>
        <v>290</v>
      </c>
      <c r="E12" s="48">
        <f>IF(ISNUMBER(E8),SUM(E8:E11),"")</f>
        <v>114</v>
      </c>
      <c r="F12" s="49">
        <f>IF(ISNUMBER(F8),SUM(F8:F11),"")</f>
        <v>12</v>
      </c>
      <c r="G12" s="30">
        <f>IF(ISNUMBER(G8),SUM(G8:G11),"")</f>
        <v>404</v>
      </c>
      <c r="H12" s="97">
        <f>IF(ISNUMBER($G12),SUM(H8:H11),"")</f>
        <v>1</v>
      </c>
      <c r="I12" s="428"/>
      <c r="J12" s="3"/>
      <c r="K12" s="443">
        <v>1163</v>
      </c>
      <c r="L12" s="405"/>
      <c r="M12" s="29" t="s">
        <v>12</v>
      </c>
      <c r="N12" s="47">
        <f>IF(ISNUMBER(N8),SUM(N8:N11),"")</f>
        <v>249</v>
      </c>
      <c r="O12" s="48">
        <f>IF(ISNUMBER(O8),SUM(O8:O11),"")</f>
        <v>86</v>
      </c>
      <c r="P12" s="49">
        <f>IF(ISNUMBER(P8),SUM(P8:P11),"")</f>
        <v>19</v>
      </c>
      <c r="Q12" s="30">
        <f>IF(ISNUMBER(Q8),SUM(Q8:Q11),"")</f>
        <v>335</v>
      </c>
      <c r="R12" s="97">
        <f>IF(ISNUMBER($Q12),SUM(R7:R11),"")</f>
        <v>1</v>
      </c>
      <c r="S12" s="428"/>
    </row>
    <row r="13" spans="1:28" ht="12.95" customHeight="1" thickTop="1">
      <c r="A13" s="409" t="str">
        <f>DGET('13.dpC-rpd'!$A$106:$E$266,"příjmení",A94:A95)</f>
        <v>ŠVARC</v>
      </c>
      <c r="B13" s="410"/>
      <c r="C13" s="194" t="s">
        <v>350</v>
      </c>
      <c r="D13" s="45">
        <v>127</v>
      </c>
      <c r="E13" s="46">
        <v>49</v>
      </c>
      <c r="F13" s="46">
        <v>3</v>
      </c>
      <c r="G13" s="96">
        <f>IF(ISBLANK(D13),"",D13+E13)</f>
        <v>176</v>
      </c>
      <c r="H13" s="94">
        <f>IF(ISNUMBER(G13),IF(G13&gt;Q13,1,IF(G13=Q13,0.5,0)),"")</f>
        <v>1</v>
      </c>
      <c r="I13" s="425">
        <f>IF(COUNT(Q17),SUM(I9+G17-Q17),"")</f>
        <v>80</v>
      </c>
      <c r="J13" s="3"/>
      <c r="K13" s="409" t="str">
        <f>DGET('13.dpC-rpd'!$A$106:$E$266,"příjmení",K94:K95)</f>
        <v>POKORNÝ</v>
      </c>
      <c r="L13" s="410"/>
      <c r="M13" s="194" t="s">
        <v>350</v>
      </c>
      <c r="N13" s="45">
        <v>105</v>
      </c>
      <c r="O13" s="46">
        <v>50</v>
      </c>
      <c r="P13" s="46">
        <v>11</v>
      </c>
      <c r="Q13" s="96">
        <f>IF(ISBLANK(N13),"",N13+O13)</f>
        <v>155</v>
      </c>
      <c r="R13" s="94">
        <f>IF(ISNUMBER(Q13),IF(G13&lt;Q13,1,IF(G13=Q13,0.5,0)),"")</f>
        <v>0</v>
      </c>
      <c r="S13" s="14"/>
    </row>
    <row r="14" spans="1:28" ht="12.95" customHeight="1" thickBot="1">
      <c r="A14" s="411"/>
      <c r="B14" s="412"/>
      <c r="C14" s="191" t="s">
        <v>349</v>
      </c>
      <c r="D14" s="43">
        <v>125</v>
      </c>
      <c r="E14" s="44">
        <v>52</v>
      </c>
      <c r="F14" s="44">
        <v>7</v>
      </c>
      <c r="G14" s="93">
        <f>IF(ISBLANK(D14),"",D14+E14)</f>
        <v>177</v>
      </c>
      <c r="H14" s="95">
        <f>IF(ISNUMBER(G14),IF(G14&gt;Q14,1,IF(G14=Q14,0.5,0)),"")</f>
        <v>0</v>
      </c>
      <c r="I14" s="426"/>
      <c r="J14" s="3"/>
      <c r="K14" s="411"/>
      <c r="L14" s="412"/>
      <c r="M14" s="191" t="s">
        <v>349</v>
      </c>
      <c r="N14" s="43">
        <v>142</v>
      </c>
      <c r="O14" s="44">
        <v>45</v>
      </c>
      <c r="P14" s="44">
        <v>5</v>
      </c>
      <c r="Q14" s="93">
        <f>IF(ISBLANK(N14),"",N14+O14)</f>
        <v>187</v>
      </c>
      <c r="R14" s="95">
        <f>IF(ISNUMBER(Q14),IF(G14&lt;Q14,1,IF(G14=Q14,0.5,0)),"")</f>
        <v>1</v>
      </c>
      <c r="S14" s="14"/>
    </row>
    <row r="15" spans="1:28" ht="9.9499999999999993" customHeight="1" thickTop="1">
      <c r="A15" s="419" t="str">
        <f>DGET('13.dpC-rpd'!$A$106:$E$266,"jméno",A94:A95)</f>
        <v>Milan</v>
      </c>
      <c r="B15" s="420"/>
      <c r="C15" s="15"/>
      <c r="D15" s="16"/>
      <c r="E15" s="16"/>
      <c r="F15" s="16"/>
      <c r="G15" s="16"/>
      <c r="H15" s="16"/>
      <c r="I15" s="17"/>
      <c r="J15" s="3"/>
      <c r="K15" s="419" t="str">
        <f>DGET('13.dpC-rpd'!$A$106:$E$266,"jméno",K94:K95)</f>
        <v>Josef</v>
      </c>
      <c r="L15" s="420"/>
      <c r="M15" s="15"/>
      <c r="N15" s="16"/>
      <c r="O15" s="16"/>
      <c r="P15" s="16"/>
      <c r="Q15" s="16"/>
      <c r="R15" s="16"/>
      <c r="S15" s="17"/>
    </row>
    <row r="16" spans="1:28" ht="9.9499999999999993" customHeight="1" thickBot="1">
      <c r="A16" s="421"/>
      <c r="B16" s="422"/>
      <c r="C16" s="18"/>
      <c r="D16" s="19"/>
      <c r="E16" s="19"/>
      <c r="F16" s="19"/>
      <c r="G16" s="13"/>
      <c r="H16" s="13"/>
      <c r="I16" s="427">
        <f>IF(ISNUMBER(G17),IF(G17&gt;Q17,1,IF(G17=Q17,0.5,0)),"")</f>
        <v>1</v>
      </c>
      <c r="J16" s="3"/>
      <c r="K16" s="421"/>
      <c r="L16" s="422"/>
      <c r="M16" s="18"/>
      <c r="N16" s="19"/>
      <c r="O16" s="19"/>
      <c r="P16" s="19"/>
      <c r="Q16" s="13"/>
      <c r="R16" s="13"/>
      <c r="S16" s="427">
        <f>IF(ISNUMBER(Q17),IF(G17&lt;Q17,1,IF(G17=Q17,0.5,0)),"")</f>
        <v>0</v>
      </c>
    </row>
    <row r="17" spans="1:19" ht="15.95" customHeight="1" thickBot="1">
      <c r="A17" s="423">
        <v>14519</v>
      </c>
      <c r="B17" s="424"/>
      <c r="C17" s="29" t="s">
        <v>12</v>
      </c>
      <c r="D17" s="47">
        <f>IF(ISNUMBER(D13),SUM(D13:D16),"")</f>
        <v>252</v>
      </c>
      <c r="E17" s="48">
        <f>IF(ISNUMBER(E13),SUM(E13:E16),"")</f>
        <v>101</v>
      </c>
      <c r="F17" s="49">
        <f>IF(ISNUMBER(F13),SUM(F13:F16),"")</f>
        <v>10</v>
      </c>
      <c r="G17" s="30">
        <f>IF(ISNUMBER(G13),SUM(G13:G16),"")</f>
        <v>353</v>
      </c>
      <c r="H17" s="97">
        <f>IF(ISNUMBER($G17),SUM(H13:H16),"")</f>
        <v>1</v>
      </c>
      <c r="I17" s="428"/>
      <c r="J17" s="3"/>
      <c r="K17" s="404">
        <v>1404</v>
      </c>
      <c r="L17" s="405"/>
      <c r="M17" s="29" t="s">
        <v>12</v>
      </c>
      <c r="N17" s="47">
        <f>IF(ISNUMBER(N13),SUM(N13:N16),"")</f>
        <v>247</v>
      </c>
      <c r="O17" s="48">
        <f>IF(ISNUMBER(O13),SUM(O13:O16),"")</f>
        <v>95</v>
      </c>
      <c r="P17" s="49">
        <f>IF(ISNUMBER(P13),SUM(P13:P16),"")</f>
        <v>16</v>
      </c>
      <c r="Q17" s="30">
        <f>IF(ISNUMBER(Q13),SUM(Q13:Q16),"")</f>
        <v>342</v>
      </c>
      <c r="R17" s="97">
        <f>IF(ISNUMBER($Q17),SUM(R13:R16),"")</f>
        <v>1</v>
      </c>
      <c r="S17" s="428"/>
    </row>
    <row r="18" spans="1:19" ht="12.95" customHeight="1" thickTop="1">
      <c r="A18" s="409" t="str">
        <f>DGET('13.dpC-rpd'!$A$106:$E$266,"příjmení",A96:A97)</f>
        <v xml:space="preserve">ŠVARCOVÁ </v>
      </c>
      <c r="B18" s="410"/>
      <c r="C18" s="194" t="s">
        <v>350</v>
      </c>
      <c r="D18" s="45">
        <v>140</v>
      </c>
      <c r="E18" s="46">
        <v>52</v>
      </c>
      <c r="F18" s="46">
        <v>4</v>
      </c>
      <c r="G18" s="96">
        <f>IF(ISBLANK(D18),"",D18+E18)</f>
        <v>192</v>
      </c>
      <c r="H18" s="94">
        <f>IF(ISNUMBER(G18),IF(G18&gt;Q18,1,IF(G18=Q18,0.5,0)),"")</f>
        <v>0</v>
      </c>
      <c r="I18" s="425">
        <f>IF(COUNT(Q22),SUM(I13+G22-Q22),"")</f>
        <v>83</v>
      </c>
      <c r="J18" s="3"/>
      <c r="K18" s="409" t="str">
        <f>DGET('13.dpC-rpd'!$A$106:$E$266,"příjmení",K96:K97)</f>
        <v>ROUBAL</v>
      </c>
      <c r="L18" s="410"/>
      <c r="M18" s="194" t="s">
        <v>350</v>
      </c>
      <c r="N18" s="45">
        <v>151</v>
      </c>
      <c r="O18" s="46">
        <v>53</v>
      </c>
      <c r="P18" s="46">
        <v>4</v>
      </c>
      <c r="Q18" s="96">
        <f>IF(ISBLANK(N18),"",N18+O18)</f>
        <v>204</v>
      </c>
      <c r="R18" s="94">
        <f>IF(ISNUMBER(Q18),IF(G18&lt;Q18,1,IF(G18=Q18,0.5,0)),"")</f>
        <v>1</v>
      </c>
      <c r="S18" s="14"/>
    </row>
    <row r="19" spans="1:19" ht="12.95" customHeight="1" thickBot="1">
      <c r="A19" s="411"/>
      <c r="B19" s="412"/>
      <c r="C19" s="191" t="s">
        <v>349</v>
      </c>
      <c r="D19" s="43">
        <v>157</v>
      </c>
      <c r="E19" s="44">
        <v>62</v>
      </c>
      <c r="F19" s="44">
        <v>2</v>
      </c>
      <c r="G19" s="93">
        <f>IF(ISBLANK(D19),"",D19+E19)</f>
        <v>219</v>
      </c>
      <c r="H19" s="95">
        <f>IF(ISNUMBER(G19),IF(G19&gt;Q19,1,IF(G19=Q19,0.5,0)),"")</f>
        <v>1</v>
      </c>
      <c r="I19" s="426"/>
      <c r="J19" s="3"/>
      <c r="K19" s="411"/>
      <c r="L19" s="412"/>
      <c r="M19" s="191" t="s">
        <v>349</v>
      </c>
      <c r="N19" s="43">
        <v>153</v>
      </c>
      <c r="O19" s="44">
        <v>51</v>
      </c>
      <c r="P19" s="44">
        <v>8</v>
      </c>
      <c r="Q19" s="93">
        <f>IF(ISBLANK(N19),"",N19+O19)</f>
        <v>204</v>
      </c>
      <c r="R19" s="95">
        <f>IF(ISNUMBER(Q19),IF(G19&lt;Q19,1,IF(G19=Q19,0.5,0)),"")</f>
        <v>0</v>
      </c>
      <c r="S19" s="14"/>
    </row>
    <row r="20" spans="1:19" ht="9.9499999999999993" customHeight="1" thickTop="1">
      <c r="A20" s="419" t="str">
        <f>DGET('13.dpC-rpd'!$A$106:$E$266,"jméno",A96:A97)</f>
        <v>Petra</v>
      </c>
      <c r="B20" s="420"/>
      <c r="C20" s="15"/>
      <c r="D20" s="16"/>
      <c r="E20" s="16"/>
      <c r="F20" s="16"/>
      <c r="G20" s="16"/>
      <c r="H20" s="16"/>
      <c r="I20" s="17"/>
      <c r="J20" s="3"/>
      <c r="K20" s="419" t="str">
        <f>DGET('13.dpC-rpd'!$A$106:$E$266,"jméno",K96:K97)</f>
        <v>Vojtěch</v>
      </c>
      <c r="L20" s="420"/>
      <c r="M20" s="15"/>
      <c r="N20" s="16"/>
      <c r="O20" s="16"/>
      <c r="P20" s="16"/>
      <c r="Q20" s="16"/>
      <c r="R20" s="16"/>
      <c r="S20" s="17"/>
    </row>
    <row r="21" spans="1:19" ht="9.9499999999999993" customHeight="1" thickBot="1">
      <c r="A21" s="421"/>
      <c r="B21" s="422"/>
      <c r="C21" s="18"/>
      <c r="D21" s="19"/>
      <c r="E21" s="19"/>
      <c r="F21" s="19"/>
      <c r="G21" s="13"/>
      <c r="H21" s="13"/>
      <c r="I21" s="427">
        <f>IF(ISNUMBER(G22),IF(G22&gt;Q22,1,IF(G22=Q22,0.5,0)),"")</f>
        <v>1</v>
      </c>
      <c r="J21" s="3"/>
      <c r="K21" s="421"/>
      <c r="L21" s="422"/>
      <c r="M21" s="18"/>
      <c r="N21" s="19"/>
      <c r="O21" s="19"/>
      <c r="P21" s="19"/>
      <c r="Q21" s="13"/>
      <c r="R21" s="13"/>
      <c r="S21" s="427">
        <f>IF(ISNUMBER(Q22),IF(G22&lt;Q22,1,IF(G22=Q22,0.5,0)),"")</f>
        <v>0</v>
      </c>
    </row>
    <row r="22" spans="1:19" ht="15.95" customHeight="1" thickBot="1">
      <c r="A22" s="404">
        <v>14518</v>
      </c>
      <c r="B22" s="436"/>
      <c r="C22" s="29" t="s">
        <v>12</v>
      </c>
      <c r="D22" s="47">
        <f>IF(ISNUMBER(D18),SUM(D18:D21),"")</f>
        <v>297</v>
      </c>
      <c r="E22" s="48">
        <f>IF(ISNUMBER(E18),SUM(E18:E21),"")</f>
        <v>114</v>
      </c>
      <c r="F22" s="49">
        <f>IF(ISNUMBER(F18),SUM(F18:F21),"")</f>
        <v>6</v>
      </c>
      <c r="G22" s="30">
        <f>IF(ISNUMBER(G18),SUM(G18:G21),"")</f>
        <v>411</v>
      </c>
      <c r="H22" s="97">
        <f>IF(ISNUMBER($G22),SUM(H18:H21),"")</f>
        <v>1</v>
      </c>
      <c r="I22" s="428"/>
      <c r="J22" s="3"/>
      <c r="K22" s="404">
        <v>4467</v>
      </c>
      <c r="L22" s="405"/>
      <c r="M22" s="29" t="s">
        <v>12</v>
      </c>
      <c r="N22" s="47">
        <f>IF(ISNUMBER(N18),SUM(N18:N21),"")</f>
        <v>304</v>
      </c>
      <c r="O22" s="48">
        <f>IF(ISNUMBER(O18),SUM(O18:O21),"")</f>
        <v>104</v>
      </c>
      <c r="P22" s="49">
        <f>IF(ISNUMBER(P18),SUM(P18:P21),"")</f>
        <v>12</v>
      </c>
      <c r="Q22" s="30">
        <f>IF(ISNUMBER(Q18),SUM(Q18:Q21),"")</f>
        <v>408</v>
      </c>
      <c r="R22" s="97">
        <f>IF(ISNUMBER($Q22),SUM(R18:R21),"")</f>
        <v>1</v>
      </c>
      <c r="S22" s="428"/>
    </row>
    <row r="23" spans="1:19" ht="12.95" customHeight="1" thickTop="1">
      <c r="A23" s="409" t="str">
        <f>DGET('13.dpC-rpd'!$A$106:$E$266,"příjmení",A98:A99)</f>
        <v>MICHÁLEK</v>
      </c>
      <c r="B23" s="410"/>
      <c r="C23" s="194" t="s">
        <v>350</v>
      </c>
      <c r="D23" s="45">
        <v>133</v>
      </c>
      <c r="E23" s="46">
        <v>35</v>
      </c>
      <c r="F23" s="46">
        <v>6</v>
      </c>
      <c r="G23" s="96">
        <f>IF(ISBLANK(D23),"",D23+E23)</f>
        <v>168</v>
      </c>
      <c r="H23" s="94">
        <f>IF(ISNUMBER(G23),IF(G23&gt;Q23,1,IF(G23=Q23,0.5,0)),"")</f>
        <v>0</v>
      </c>
      <c r="I23" s="425">
        <f>IF(COUNT(Q27),SUM(I18+G27-Q27),"")</f>
        <v>60</v>
      </c>
      <c r="J23" s="3"/>
      <c r="K23" s="409" t="str">
        <f>DGET('13.dpC-rpd'!$A$106:$E$266,"příjmení",K98:K99)</f>
        <v>HAMPL</v>
      </c>
      <c r="L23" s="410"/>
      <c r="M23" s="194" t="s">
        <v>350</v>
      </c>
      <c r="N23" s="45">
        <v>116</v>
      </c>
      <c r="O23" s="46">
        <v>62</v>
      </c>
      <c r="P23" s="46">
        <v>7</v>
      </c>
      <c r="Q23" s="96">
        <f>IF(ISBLANK(N23),"",N23+O23)</f>
        <v>178</v>
      </c>
      <c r="R23" s="94">
        <f>IF(ISNUMBER(Q23),IF(G23&lt;Q23,1,IF(G23=Q23,0.5,0)),"")</f>
        <v>1</v>
      </c>
      <c r="S23" s="14"/>
    </row>
    <row r="24" spans="1:19" ht="12.95" customHeight="1" thickBot="1">
      <c r="A24" s="411"/>
      <c r="B24" s="412"/>
      <c r="C24" s="191" t="s">
        <v>349</v>
      </c>
      <c r="D24" s="43">
        <v>126</v>
      </c>
      <c r="E24" s="44">
        <v>53</v>
      </c>
      <c r="F24" s="44">
        <v>4</v>
      </c>
      <c r="G24" s="93">
        <f>IF(ISBLANK(D24),"",D24+E24)</f>
        <v>179</v>
      </c>
      <c r="H24" s="95">
        <f>IF(ISNUMBER(G24),IF(G24&gt;Q24,1,IF(G24=Q24,0.5,0)),"")</f>
        <v>0</v>
      </c>
      <c r="I24" s="426"/>
      <c r="J24" s="3"/>
      <c r="K24" s="411"/>
      <c r="L24" s="412"/>
      <c r="M24" s="191" t="s">
        <v>349</v>
      </c>
      <c r="N24" s="43">
        <v>138</v>
      </c>
      <c r="O24" s="44">
        <v>54</v>
      </c>
      <c r="P24" s="44">
        <v>5</v>
      </c>
      <c r="Q24" s="93">
        <f>IF(ISBLANK(N24),"",N24+O24)</f>
        <v>192</v>
      </c>
      <c r="R24" s="95">
        <f>IF(ISNUMBER(Q24),IF(G24&lt;Q24,1,IF(G24=Q24,0.5,0)),"")</f>
        <v>1</v>
      </c>
      <c r="S24" s="14"/>
    </row>
    <row r="25" spans="1:19" ht="9.9499999999999993" customHeight="1" thickTop="1">
      <c r="A25" s="419" t="str">
        <f>DGET('13.dpC-rpd'!$A$106:$E$266,"jméno",A98:A99)</f>
        <v>Jaroslav</v>
      </c>
      <c r="B25" s="420"/>
      <c r="C25" s="190"/>
      <c r="D25" s="16"/>
      <c r="E25" s="16"/>
      <c r="F25" s="16"/>
      <c r="G25" s="16"/>
      <c r="H25" s="16"/>
      <c r="I25" s="17"/>
      <c r="J25" s="3"/>
      <c r="K25" s="419" t="str">
        <f>DGET('13.dpC-rpd'!$A$106:$E$266,"jméno",K98:K99)</f>
        <v>Vítěslav</v>
      </c>
      <c r="L25" s="420"/>
      <c r="M25" s="15"/>
      <c r="N25" s="16"/>
      <c r="O25" s="16"/>
      <c r="P25" s="16"/>
      <c r="Q25" s="16"/>
      <c r="R25" s="16"/>
      <c r="S25" s="17"/>
    </row>
    <row r="26" spans="1:19" ht="9.9499999999999993" customHeight="1" thickBot="1">
      <c r="A26" s="421"/>
      <c r="B26" s="422"/>
      <c r="C26" s="18"/>
      <c r="D26" s="19"/>
      <c r="E26" s="19"/>
      <c r="F26" s="19"/>
      <c r="G26" s="13"/>
      <c r="H26" s="13"/>
      <c r="I26" s="427">
        <f>IF(ISNUMBER(G27),IF(G27&gt;Q27,1,IF(G27=Q27,0.5,0)),"")</f>
        <v>0</v>
      </c>
      <c r="J26" s="3"/>
      <c r="K26" s="421"/>
      <c r="L26" s="422"/>
      <c r="M26" s="18"/>
      <c r="N26" s="19"/>
      <c r="O26" s="19"/>
      <c r="P26" s="19"/>
      <c r="Q26" s="13"/>
      <c r="R26" s="13"/>
      <c r="S26" s="427">
        <f>IF(ISNUMBER(Q27),IF(G27&lt;Q27,1,IF(G27=Q27,0.5,0)),"")</f>
        <v>1</v>
      </c>
    </row>
    <row r="27" spans="1:19" ht="15.95" customHeight="1" thickBot="1">
      <c r="A27" s="404">
        <v>14500</v>
      </c>
      <c r="B27" s="436"/>
      <c r="C27" s="29" t="s">
        <v>12</v>
      </c>
      <c r="D27" s="47">
        <f>IF(ISNUMBER(D23),SUM(D23:D26),"")</f>
        <v>259</v>
      </c>
      <c r="E27" s="48">
        <f>IF(ISNUMBER(E23),SUM(E23:E26),"")</f>
        <v>88</v>
      </c>
      <c r="F27" s="49">
        <f>IF(ISNUMBER(F23),SUM(F23:F26),"")</f>
        <v>10</v>
      </c>
      <c r="G27" s="30">
        <f>IF(ISNUMBER(G23),SUM(G23:G26),"")</f>
        <v>347</v>
      </c>
      <c r="H27" s="97">
        <f>IF(ISNUMBER($G27),SUM(H23:H26),"")</f>
        <v>0</v>
      </c>
      <c r="I27" s="428"/>
      <c r="J27" s="3"/>
      <c r="K27" s="404">
        <v>5052</v>
      </c>
      <c r="L27" s="405"/>
      <c r="M27" s="29" t="s">
        <v>12</v>
      </c>
      <c r="N27" s="47">
        <f>IF(ISNUMBER(N23),SUM(N23:N26),"")</f>
        <v>254</v>
      </c>
      <c r="O27" s="48">
        <f>IF(ISNUMBER(O23),SUM(O23:O26),"")</f>
        <v>116</v>
      </c>
      <c r="P27" s="49">
        <f>IF(ISNUMBER(P23),SUM(P23:P26),"")</f>
        <v>12</v>
      </c>
      <c r="Q27" s="30">
        <f>IF(ISNUMBER(Q23),SUM(Q23:Q26),"")</f>
        <v>370</v>
      </c>
      <c r="R27" s="97">
        <f>IF(ISNUMBER($Q27),SUM(R23:R26),"")</f>
        <v>2</v>
      </c>
      <c r="S27" s="428"/>
    </row>
    <row r="28" spans="1:19" ht="12.95" customHeight="1" thickTop="1">
      <c r="A28" s="409" t="str">
        <f>DGET('13.dpC-rpd'!$A$106:$E$266,"příjmení",A100:A101)</f>
        <v>SVOZÍLEK</v>
      </c>
      <c r="B28" s="410"/>
      <c r="C28" s="194" t="s">
        <v>350</v>
      </c>
      <c r="D28" s="45">
        <v>129</v>
      </c>
      <c r="E28" s="46">
        <v>44</v>
      </c>
      <c r="F28" s="46">
        <v>6</v>
      </c>
      <c r="G28" s="96">
        <f>IF(ISBLANK(D28),"",D28+E28)</f>
        <v>173</v>
      </c>
      <c r="H28" s="94">
        <f>IF(ISNUMBER(G28),IF(G28&gt;Q28,1,IF(G28=Q28,0.5,0)),"")</f>
        <v>0</v>
      </c>
      <c r="I28" s="425">
        <f>IF(COUNT(Q32),SUM(I23+G32-Q32),"")</f>
        <v>57</v>
      </c>
      <c r="J28" s="3"/>
      <c r="K28" s="411" t="str">
        <f>DGET('13.dpC-rpd'!$A$106:$E$266,"příjmení",K100:K101)</f>
        <v>VALTA</v>
      </c>
      <c r="L28" s="412"/>
      <c r="M28" s="194" t="s">
        <v>350</v>
      </c>
      <c r="N28" s="45">
        <v>140</v>
      </c>
      <c r="O28" s="46">
        <v>44</v>
      </c>
      <c r="P28" s="46">
        <v>6</v>
      </c>
      <c r="Q28" s="96">
        <f>IF(ISBLANK(N28),"",N28+O28)</f>
        <v>184</v>
      </c>
      <c r="R28" s="94">
        <f>IF(ISNUMBER(Q28),IF(G28&lt;Q28,1,IF(G28=Q28,0.5,0)),"")</f>
        <v>1</v>
      </c>
      <c r="S28" s="14"/>
    </row>
    <row r="29" spans="1:19" ht="12.95" customHeight="1" thickBot="1">
      <c r="A29" s="411"/>
      <c r="B29" s="412"/>
      <c r="C29" s="191" t="s">
        <v>349</v>
      </c>
      <c r="D29" s="43">
        <v>140</v>
      </c>
      <c r="E29" s="44">
        <v>68</v>
      </c>
      <c r="F29" s="44">
        <v>3</v>
      </c>
      <c r="G29" s="93">
        <f>IF(ISBLANK(D29),"",D29+E29)</f>
        <v>208</v>
      </c>
      <c r="H29" s="95">
        <f>IF(ISNUMBER(G29),IF(G29&gt;Q29,1,IF(G29=Q29,0.5,0)),"")</f>
        <v>1</v>
      </c>
      <c r="I29" s="426"/>
      <c r="J29" s="3"/>
      <c r="K29" s="411"/>
      <c r="L29" s="412"/>
      <c r="M29" s="191" t="s">
        <v>349</v>
      </c>
      <c r="N29" s="43">
        <v>137</v>
      </c>
      <c r="O29" s="44">
        <v>63</v>
      </c>
      <c r="P29" s="44">
        <v>4</v>
      </c>
      <c r="Q29" s="93">
        <f>IF(ISBLANK(N29),"",N29+O29)</f>
        <v>200</v>
      </c>
      <c r="R29" s="95">
        <f>IF(ISNUMBER(Q29),IF(G29&lt;Q29,1,IF(G29=Q29,0.5,0)),"")</f>
        <v>0</v>
      </c>
      <c r="S29" s="14"/>
    </row>
    <row r="30" spans="1:19" ht="9.9499999999999993" customHeight="1" thickTop="1">
      <c r="A30" s="419" t="str">
        <f>DGET('13.dpC-rpd'!$A$106:$E$266,"jméno",A100:A101)</f>
        <v>Jiří</v>
      </c>
      <c r="B30" s="420"/>
      <c r="C30" s="15"/>
      <c r="D30" s="16"/>
      <c r="E30" s="16"/>
      <c r="F30" s="16"/>
      <c r="G30" s="16"/>
      <c r="H30" s="16"/>
      <c r="I30" s="17"/>
      <c r="J30" s="3"/>
      <c r="K30" s="419" t="str">
        <f>DGET('13.dpC-rpd'!$A$106:$E$266,"jméno",K100:K101)</f>
        <v>Petr</v>
      </c>
      <c r="L30" s="420"/>
      <c r="M30" s="15"/>
      <c r="N30" s="16"/>
      <c r="O30" s="16"/>
      <c r="P30" s="16"/>
      <c r="Q30" s="16"/>
      <c r="R30" s="16"/>
      <c r="S30" s="17"/>
    </row>
    <row r="31" spans="1:19" ht="9.9499999999999993" customHeight="1" thickBot="1">
      <c r="A31" s="421"/>
      <c r="B31" s="422"/>
      <c r="C31" s="18"/>
      <c r="D31" s="19"/>
      <c r="E31" s="19"/>
      <c r="F31" s="19"/>
      <c r="G31" s="13"/>
      <c r="H31" s="13"/>
      <c r="I31" s="427">
        <f>IF(ISNUMBER(G32),IF(G32&gt;Q32,1,IF(G32=Q32,0.5,0)),"")</f>
        <v>0</v>
      </c>
      <c r="J31" s="3"/>
      <c r="K31" s="421"/>
      <c r="L31" s="422"/>
      <c r="M31" s="18"/>
      <c r="N31" s="19"/>
      <c r="O31" s="19"/>
      <c r="P31" s="19"/>
      <c r="Q31" s="13"/>
      <c r="R31" s="13"/>
      <c r="S31" s="427">
        <f>IF(ISNUMBER(Q32),IF(G32&lt;Q32,1,IF(G32=Q32,0.5,0)),"")</f>
        <v>1</v>
      </c>
    </row>
    <row r="32" spans="1:19" ht="15.95" customHeight="1" thickBot="1">
      <c r="A32" s="404">
        <v>14372</v>
      </c>
      <c r="B32" s="436"/>
      <c r="C32" s="29" t="s">
        <v>12</v>
      </c>
      <c r="D32" s="47">
        <f>IF(ISNUMBER(D28),SUM(D28:D31),"")</f>
        <v>269</v>
      </c>
      <c r="E32" s="48">
        <f>IF(ISNUMBER(E28),SUM(E28:E31),"")</f>
        <v>112</v>
      </c>
      <c r="F32" s="49">
        <f>IF(ISNUMBER(F28),SUM(F28:F31),"")</f>
        <v>9</v>
      </c>
      <c r="G32" s="30">
        <f>IF(ISNUMBER(G28),SUM(G28:G31),"")</f>
        <v>381</v>
      </c>
      <c r="H32" s="97">
        <f>IF(ISNUMBER($G32),SUM(H28:H31),"")</f>
        <v>1</v>
      </c>
      <c r="I32" s="428"/>
      <c r="J32" s="3"/>
      <c r="K32" s="404">
        <v>1172</v>
      </c>
      <c r="L32" s="405"/>
      <c r="M32" s="29" t="s">
        <v>12</v>
      </c>
      <c r="N32" s="47">
        <f>IF(ISNUMBER(N28),SUM(N28:N31),"")</f>
        <v>277</v>
      </c>
      <c r="O32" s="48">
        <f>IF(ISNUMBER(O28),SUM(O28:O31),"")</f>
        <v>107</v>
      </c>
      <c r="P32" s="49">
        <f>IF(ISNUMBER(P28),SUM(P28:P31),"")</f>
        <v>10</v>
      </c>
      <c r="Q32" s="30">
        <f>IF(ISNUMBER(Q28),SUM(Q28:Q31),"")</f>
        <v>384</v>
      </c>
      <c r="R32" s="97">
        <f>IF(ISNUMBER($Q32),SUM(R28:R31),"")</f>
        <v>1</v>
      </c>
      <c r="S32" s="428"/>
    </row>
    <row r="33" spans="1:27" ht="12.95" customHeight="1" thickTop="1">
      <c r="A33" s="409" t="str">
        <f>DGET('13.dpC-rpd'!$A$106:$E$266,"příjmení",A102:A103)</f>
        <v>HNÁTEK</v>
      </c>
      <c r="B33" s="410"/>
      <c r="C33" s="194" t="s">
        <v>350</v>
      </c>
      <c r="D33" s="45">
        <v>108</v>
      </c>
      <c r="E33" s="46">
        <v>52</v>
      </c>
      <c r="F33" s="46">
        <v>6</v>
      </c>
      <c r="G33" s="96">
        <f>IF(ISBLANK(D33),"",D33+E33)</f>
        <v>160</v>
      </c>
      <c r="H33" s="94">
        <f>IF(ISNUMBER(G33),IF(G33&gt;Q33,1,IF(G33=Q33,0.5,0)),"")</f>
        <v>0</v>
      </c>
      <c r="I33" s="425">
        <f>IF(COUNT(Q37),SUM(I28+G37-Q37),"")</f>
        <v>-27</v>
      </c>
      <c r="J33" s="3"/>
      <c r="K33" s="411" t="str">
        <f>DGET('13.dpC-rpd'!$A$106:$E$266,"příjmení",K102:K103)</f>
        <v>PODHOLA</v>
      </c>
      <c r="L33" s="412"/>
      <c r="M33" s="194" t="s">
        <v>350</v>
      </c>
      <c r="N33" s="45">
        <v>132</v>
      </c>
      <c r="O33" s="46">
        <v>63</v>
      </c>
      <c r="P33" s="46">
        <v>2</v>
      </c>
      <c r="Q33" s="96">
        <f>IF(ISBLANK(N33),"",N33+O33)</f>
        <v>195</v>
      </c>
      <c r="R33" s="94">
        <f>IF(ISNUMBER(Q33),IF(G33&lt;Q33,1,IF(G33=Q33,0.5,0)),"")</f>
        <v>1</v>
      </c>
      <c r="S33" s="14"/>
    </row>
    <row r="34" spans="1:27" ht="12.95" customHeight="1" thickBot="1">
      <c r="A34" s="411"/>
      <c r="B34" s="412"/>
      <c r="C34" s="191" t="s">
        <v>349</v>
      </c>
      <c r="D34" s="43">
        <v>117</v>
      </c>
      <c r="E34" s="44">
        <v>32</v>
      </c>
      <c r="F34" s="44">
        <v>10</v>
      </c>
      <c r="G34" s="93">
        <f>IF(ISBLANK(D34),"",D34+E34)</f>
        <v>149</v>
      </c>
      <c r="H34" s="95">
        <f>IF(ISNUMBER(G34),IF(G34&gt;Q34,1,IF(G34=Q34,0.5,0)),"")</f>
        <v>0</v>
      </c>
      <c r="I34" s="426"/>
      <c r="J34" s="3"/>
      <c r="K34" s="411"/>
      <c r="L34" s="412"/>
      <c r="M34" s="191" t="s">
        <v>349</v>
      </c>
      <c r="N34" s="43">
        <v>138</v>
      </c>
      <c r="O34" s="44">
        <v>60</v>
      </c>
      <c r="P34" s="44">
        <v>6</v>
      </c>
      <c r="Q34" s="93">
        <f>IF(ISBLANK(N34),"",N34+O34)</f>
        <v>198</v>
      </c>
      <c r="R34" s="95">
        <f>IF(ISNUMBER(Q34),IF(G34&lt;Q34,1,IF(G34=Q34,0.5,0)),"")</f>
        <v>1</v>
      </c>
      <c r="S34" s="14"/>
    </row>
    <row r="35" spans="1:27" ht="9.9499999999999993" customHeight="1" thickTop="1">
      <c r="A35" s="419" t="str">
        <f>DGET('13.dpC-rpd'!$A$106:$E$266,"jméno",A102:A103)</f>
        <v>Karel ml.</v>
      </c>
      <c r="B35" s="420"/>
      <c r="C35" s="15"/>
      <c r="D35" s="16"/>
      <c r="E35" s="16"/>
      <c r="F35" s="16"/>
      <c r="G35" s="16"/>
      <c r="H35" s="16"/>
      <c r="I35" s="17"/>
      <c r="J35" s="3"/>
      <c r="K35" s="419" t="str">
        <f>DGET('13.dpC-rpd'!$A$106:$E$266,"jméno",K102:K103)</f>
        <v>Martin</v>
      </c>
      <c r="L35" s="420"/>
      <c r="M35" s="15"/>
      <c r="N35" s="16"/>
      <c r="O35" s="16"/>
      <c r="P35" s="16"/>
      <c r="Q35" s="16"/>
      <c r="R35" s="16"/>
      <c r="S35" s="17"/>
    </row>
    <row r="36" spans="1:27" ht="9.9499999999999993" customHeight="1" thickBot="1">
      <c r="A36" s="421"/>
      <c r="B36" s="422"/>
      <c r="C36" s="18"/>
      <c r="D36" s="19"/>
      <c r="E36" s="19"/>
      <c r="F36" s="19"/>
      <c r="G36" s="13"/>
      <c r="H36" s="13"/>
      <c r="I36" s="427">
        <f>IF(ISNUMBER(G37),IF(G37&gt;Q37,1,IF(G37=Q37,0.5,0)),"")</f>
        <v>0</v>
      </c>
      <c r="J36" s="3"/>
      <c r="K36" s="421"/>
      <c r="L36" s="422"/>
      <c r="M36" s="18"/>
      <c r="N36" s="19"/>
      <c r="O36" s="19"/>
      <c r="P36" s="19"/>
      <c r="Q36" s="13"/>
      <c r="R36" s="13"/>
      <c r="S36" s="427">
        <f>IF(ISNUMBER(Q37),IF(G37&lt;Q37,1,IF(G37=Q37,0.5,0)),"")</f>
        <v>1</v>
      </c>
    </row>
    <row r="37" spans="1:27" ht="15.95" customHeight="1" thickBot="1">
      <c r="A37" s="404">
        <v>10073</v>
      </c>
      <c r="B37" s="436"/>
      <c r="C37" s="29" t="s">
        <v>12</v>
      </c>
      <c r="D37" s="47">
        <f>IF(ISNUMBER(D33),SUM(D33:D36),"")</f>
        <v>225</v>
      </c>
      <c r="E37" s="48">
        <f>IF(ISNUMBER(E33),SUM(E33:E36),"")</f>
        <v>84</v>
      </c>
      <c r="F37" s="49">
        <f>IF(ISNUMBER(F33),SUM(F33:F36),"")</f>
        <v>16</v>
      </c>
      <c r="G37" s="30">
        <f>IF(ISNUMBER(G33),SUM(G33:G36),"")</f>
        <v>309</v>
      </c>
      <c r="H37" s="97">
        <f>IF(ISNUMBER($G37),SUM(H33:H36),"")</f>
        <v>0</v>
      </c>
      <c r="I37" s="428"/>
      <c r="J37" s="3"/>
      <c r="K37" s="439">
        <v>5163</v>
      </c>
      <c r="L37" s="440"/>
      <c r="M37" s="29" t="s">
        <v>12</v>
      </c>
      <c r="N37" s="47">
        <f>IF(ISNUMBER(N33),SUM(N33:N36),"")</f>
        <v>270</v>
      </c>
      <c r="O37" s="48">
        <f>IF(ISNUMBER(O33),SUM(O33:O36),"")</f>
        <v>123</v>
      </c>
      <c r="P37" s="49">
        <f>IF(ISNUMBER(P33),SUM(P33:P36),"")</f>
        <v>8</v>
      </c>
      <c r="Q37" s="30">
        <f>IF(ISNUMBER(Q33),SUM(Q33:Q36),"")</f>
        <v>393</v>
      </c>
      <c r="R37" s="97">
        <f>IF(ISNUMBER($Q37),SUM(R33:R36),"")</f>
        <v>2</v>
      </c>
      <c r="S37" s="428"/>
    </row>
    <row r="38" spans="1:27" ht="5.0999999999999996" customHeight="1" thickTop="1" thickBo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27" ht="20.100000000000001" customHeight="1" thickBot="1">
      <c r="A39" s="20"/>
      <c r="B39" s="21"/>
      <c r="C39" s="22" t="s">
        <v>14</v>
      </c>
      <c r="D39" s="35">
        <f>IF(ISNUMBER(D12),SUM(D12,D17,D22,D27,D32,D37),"")</f>
        <v>1592</v>
      </c>
      <c r="E39" s="36">
        <f>IF(ISNUMBER(E12),SUM(E12,E17,E22,E27,E32,E37),"")</f>
        <v>613</v>
      </c>
      <c r="F39" s="37">
        <f>IF(ISNUMBER(F12),SUM(F12,F17,F22,F27,F32,F37),"")</f>
        <v>63</v>
      </c>
      <c r="G39" s="38">
        <f>IF(ISNUMBER(G12),SUM(G12,G17,G22,G27,G32,G37),"")</f>
        <v>2205</v>
      </c>
      <c r="H39" s="98">
        <f>IF(ISNUMBER($G39),SUM(H12,H17,H22,H27,H32,H37),"")</f>
        <v>4</v>
      </c>
      <c r="I39" s="40">
        <f>IF(ISNUMBER(G39),IF(G39&gt;Q39,2,IF(G39=Q39,1,0)),"")</f>
        <v>0</v>
      </c>
      <c r="J39" s="3"/>
      <c r="K39" s="20"/>
      <c r="L39" s="21"/>
      <c r="M39" s="22" t="s">
        <v>14</v>
      </c>
      <c r="N39" s="35">
        <f>IF(ISNUMBER(N12),SUM(N12,N17,N22,N27,N32,N37),"")</f>
        <v>1601</v>
      </c>
      <c r="O39" s="36">
        <f>IF(ISNUMBER(O12),SUM(O12,O17,O22,O27,O32,O37),"")</f>
        <v>631</v>
      </c>
      <c r="P39" s="37">
        <f>IF(ISNUMBER(P12),SUM(P12,P17,P22,P27,P32,P37),"")</f>
        <v>77</v>
      </c>
      <c r="Q39" s="38">
        <f>IF(ISNUMBER(Q12),SUM(Q12,Q17,Q22,Q27,Q32,Q37),"")</f>
        <v>2232</v>
      </c>
      <c r="R39" s="98">
        <f>IF(ISNUMBER($Q39),SUM(R12,R17,R22,R27,R32,R37),"")</f>
        <v>8</v>
      </c>
      <c r="S39" s="40">
        <f>IF(ISNUMBER(Q39),IF(G39&lt;Q39,2,IF(G39=Q39,1,0)),"")</f>
        <v>2</v>
      </c>
    </row>
    <row r="40" spans="1:27" ht="5.0999999999999996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27" ht="21.95" customHeight="1" thickBot="1">
      <c r="A41" s="1"/>
      <c r="B41" s="2" t="s">
        <v>26</v>
      </c>
      <c r="C41" s="432" t="str">
        <f>IF(ISBLANK(B3),"",+IF(L109=0,L108,L109))</f>
        <v>Málek Miroslav</v>
      </c>
      <c r="D41" s="432"/>
      <c r="E41" s="432"/>
      <c r="F41" s="3"/>
      <c r="G41" s="451" t="s">
        <v>15</v>
      </c>
      <c r="H41" s="452"/>
      <c r="I41" s="39">
        <f>IF(ISNUMBER(I11),SUM(I11,I16,I21,I26,I31,I36,I39),"")</f>
        <v>3</v>
      </c>
      <c r="J41" s="3"/>
      <c r="K41" s="1"/>
      <c r="L41" s="2" t="s">
        <v>26</v>
      </c>
      <c r="M41" s="432" t="str">
        <f>IF(ISBLANK(L3),"",+IF(L113=0,L112,L113))</f>
        <v>Hofman Jiří</v>
      </c>
      <c r="N41" s="432"/>
      <c r="O41" s="432"/>
      <c r="P41" s="3"/>
      <c r="Q41" s="451" t="s">
        <v>15</v>
      </c>
      <c r="R41" s="452"/>
      <c r="S41" s="39">
        <f>IF(ISNUMBER(S11),SUM(S11,S16,S21,S26,S31,S36,S39),"")</f>
        <v>5</v>
      </c>
    </row>
    <row r="42" spans="1:27" ht="20.100000000000001" customHeight="1">
      <c r="A42" s="1"/>
      <c r="B42" s="2" t="s">
        <v>27</v>
      </c>
      <c r="C42" s="456"/>
      <c r="D42" s="456"/>
      <c r="E42" s="456"/>
      <c r="F42" s="23"/>
      <c r="G42" s="23"/>
      <c r="H42" s="23"/>
      <c r="I42" s="23"/>
      <c r="J42" s="23"/>
      <c r="K42" s="1"/>
      <c r="L42" s="2" t="s">
        <v>27</v>
      </c>
      <c r="M42" s="456"/>
      <c r="N42" s="456"/>
      <c r="O42" s="456"/>
      <c r="P42" s="24"/>
      <c r="Q42" s="12"/>
      <c r="R42" s="12"/>
      <c r="S42" s="12"/>
    </row>
    <row r="43" spans="1:27" ht="20.25" customHeight="1">
      <c r="A43" s="2" t="s">
        <v>28</v>
      </c>
      <c r="B43" s="2" t="s">
        <v>29</v>
      </c>
      <c r="C43" s="457" t="s">
        <v>38</v>
      </c>
      <c r="D43" s="457"/>
      <c r="E43" s="457"/>
      <c r="F43" s="457"/>
      <c r="G43" s="457"/>
      <c r="H43" s="457"/>
      <c r="I43" s="2"/>
      <c r="J43" s="2"/>
      <c r="K43" s="2" t="s">
        <v>30</v>
      </c>
      <c r="L43" s="461"/>
      <c r="M43" s="461"/>
      <c r="N43" s="3"/>
      <c r="O43" s="2" t="s">
        <v>27</v>
      </c>
      <c r="P43" s="459"/>
      <c r="Q43" s="459"/>
      <c r="R43" s="459"/>
      <c r="S43" s="459"/>
      <c r="V43" s="76"/>
      <c r="W43" s="76"/>
      <c r="X43" s="76"/>
      <c r="Y43" s="76"/>
      <c r="Z43" s="76"/>
      <c r="AA43" s="76"/>
    </row>
    <row r="44" spans="1:27" ht="9.75" customHeight="1">
      <c r="A44" s="2"/>
      <c r="B44" s="2"/>
      <c r="C44" s="25"/>
      <c r="D44" s="25"/>
      <c r="E44" s="25"/>
      <c r="F44" s="25"/>
      <c r="G44" s="25"/>
      <c r="H44" s="25"/>
      <c r="I44" s="2"/>
      <c r="J44" s="2"/>
      <c r="K44" s="2"/>
      <c r="L44" s="23"/>
      <c r="M44" s="23"/>
      <c r="N44" s="3"/>
      <c r="O44" s="2"/>
      <c r="P44" s="25"/>
      <c r="Q44" s="25"/>
      <c r="R44" s="25"/>
      <c r="S44" s="25"/>
    </row>
    <row r="45" spans="1:27" ht="30" customHeight="1">
      <c r="A45" s="26" t="s">
        <v>56</v>
      </c>
      <c r="B45" s="3"/>
      <c r="C45" s="3"/>
      <c r="D45" s="3"/>
      <c r="E45" s="3"/>
      <c r="F45" s="72" t="str">
        <f>IF((B3=0)," ",(CONCATENATE(B3,"   vs   ",L3)))</f>
        <v>KK Dopravní podniky Praha C   vs   SK Rapid Praha A</v>
      </c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7" ht="20.100000000000001" customHeight="1">
      <c r="A46" s="3"/>
      <c r="B46" s="4" t="s">
        <v>16</v>
      </c>
      <c r="C46" s="453" t="s">
        <v>367</v>
      </c>
      <c r="D46" s="453"/>
      <c r="E46" s="3"/>
      <c r="F46" s="3"/>
      <c r="G46" s="3"/>
      <c r="H46" s="3"/>
      <c r="I46" s="4" t="s">
        <v>17</v>
      </c>
      <c r="J46" s="454">
        <v>22</v>
      </c>
      <c r="K46" s="454"/>
      <c r="L46" s="3"/>
      <c r="M46" s="3"/>
      <c r="N46" s="3"/>
      <c r="O46" s="3"/>
      <c r="P46" s="3"/>
    </row>
    <row r="47" spans="1:27" ht="20.100000000000001" customHeight="1">
      <c r="A47" s="3"/>
      <c r="B47" s="4" t="s">
        <v>18</v>
      </c>
      <c r="C47" s="460" t="s">
        <v>368</v>
      </c>
      <c r="D47" s="460"/>
      <c r="E47" s="3"/>
      <c r="F47" s="3"/>
      <c r="G47" s="3"/>
      <c r="H47" s="3"/>
      <c r="I47" s="4" t="s">
        <v>19</v>
      </c>
      <c r="J47" s="455">
        <v>1</v>
      </c>
      <c r="K47" s="455"/>
      <c r="L47" s="3"/>
      <c r="M47" s="3"/>
      <c r="N47" s="3"/>
      <c r="O47" s="3"/>
      <c r="P47" s="4" t="s">
        <v>20</v>
      </c>
      <c r="Q47" s="458">
        <v>43706</v>
      </c>
      <c r="R47" s="458"/>
      <c r="S47" s="458"/>
    </row>
    <row r="48" spans="1:27" ht="9.9499999999999993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9" ht="15" customHeight="1">
      <c r="A49" s="429" t="s">
        <v>21</v>
      </c>
      <c r="B49" s="430"/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1"/>
    </row>
    <row r="50" spans="1:19" ht="90" customHeight="1">
      <c r="A50" s="433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  <c r="R50" s="434"/>
      <c r="S50" s="435"/>
    </row>
    <row r="51" spans="1:19" ht="5.099999999999999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9" ht="15" customHeight="1">
      <c r="A52" s="448" t="s">
        <v>22</v>
      </c>
      <c r="B52" s="449"/>
      <c r="C52" s="449"/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50"/>
    </row>
    <row r="53" spans="1:19" ht="6.75" customHeight="1">
      <c r="A53" s="50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51"/>
    </row>
    <row r="54" spans="1:19" ht="18" customHeight="1">
      <c r="A54" s="52" t="s">
        <v>2</v>
      </c>
      <c r="B54" s="28"/>
      <c r="C54" s="28"/>
      <c r="D54" s="28"/>
      <c r="E54" s="28"/>
      <c r="F54" s="28"/>
      <c r="G54" s="28"/>
      <c r="H54" s="28"/>
      <c r="I54" s="28"/>
      <c r="J54" s="28"/>
      <c r="K54" s="53" t="s">
        <v>3</v>
      </c>
      <c r="L54" s="28"/>
      <c r="M54" s="28"/>
      <c r="N54" s="28"/>
      <c r="O54" s="28"/>
      <c r="P54" s="28"/>
      <c r="Q54" s="28"/>
      <c r="R54" s="28"/>
      <c r="S54" s="51"/>
    </row>
    <row r="55" spans="1:19" ht="18" customHeight="1">
      <c r="A55" s="54"/>
      <c r="B55" s="55" t="s">
        <v>31</v>
      </c>
      <c r="C55" s="56"/>
      <c r="D55" s="57"/>
      <c r="E55" s="55" t="s">
        <v>32</v>
      </c>
      <c r="F55" s="56"/>
      <c r="G55" s="56"/>
      <c r="H55" s="56"/>
      <c r="I55" s="57"/>
      <c r="J55" s="28"/>
      <c r="K55" s="58"/>
      <c r="L55" s="55" t="s">
        <v>31</v>
      </c>
      <c r="M55" s="56"/>
      <c r="N55" s="57"/>
      <c r="O55" s="55" t="s">
        <v>32</v>
      </c>
      <c r="P55" s="56"/>
      <c r="Q55" s="56"/>
      <c r="R55" s="56"/>
      <c r="S55" s="59"/>
    </row>
    <row r="56" spans="1:19" ht="18" customHeight="1">
      <c r="A56" s="60" t="s">
        <v>33</v>
      </c>
      <c r="B56" s="61" t="s">
        <v>34</v>
      </c>
      <c r="C56" s="62"/>
      <c r="D56" s="63" t="s">
        <v>35</v>
      </c>
      <c r="E56" s="61" t="s">
        <v>34</v>
      </c>
      <c r="F56" s="64"/>
      <c r="G56" s="64"/>
      <c r="H56" s="65"/>
      <c r="I56" s="63" t="s">
        <v>35</v>
      </c>
      <c r="J56" s="28"/>
      <c r="K56" s="66" t="s">
        <v>33</v>
      </c>
      <c r="L56" s="61" t="s">
        <v>34</v>
      </c>
      <c r="M56" s="62"/>
      <c r="N56" s="63" t="s">
        <v>35</v>
      </c>
      <c r="O56" s="61" t="s">
        <v>34</v>
      </c>
      <c r="P56" s="64"/>
      <c r="Q56" s="64"/>
      <c r="R56" s="65"/>
      <c r="S56" s="67" t="s">
        <v>35</v>
      </c>
    </row>
    <row r="57" spans="1:19" ht="18" customHeight="1">
      <c r="A57" s="31"/>
      <c r="B57" s="437" t="e">
        <f>DGET('13.dpC-rpd'!$A$106:$I$267,"celé",B93:B94)</f>
        <v>#NUM!</v>
      </c>
      <c r="C57" s="438"/>
      <c r="D57" s="32"/>
      <c r="E57" s="445" t="e">
        <f>DGET('13.dpC-rpd'!$A$106:$L$262,"celé",B95:B96)</f>
        <v>#NUM!</v>
      </c>
      <c r="F57" s="446"/>
      <c r="G57" s="446" t="e">
        <f>DGET('13.dpC-rpd'!$A$106:$L$262,"celé",G93:G94)</f>
        <v>#NUM!</v>
      </c>
      <c r="H57" s="447"/>
      <c r="I57" s="32"/>
      <c r="J57" s="28"/>
      <c r="K57" s="33"/>
      <c r="L57" s="437" t="e">
        <f>DGET('13.dpC-rpd'!$A$106:$L$262,"celé",L93:L94)</f>
        <v>#NUM!</v>
      </c>
      <c r="M57" s="438"/>
      <c r="N57" s="32"/>
      <c r="O57" s="445" t="e">
        <f>DGET('13.dpC-rpd'!$A$106:$L$262,"celé",L95:L96)</f>
        <v>#NUM!</v>
      </c>
      <c r="P57" s="446"/>
      <c r="Q57" s="446" t="e">
        <f>DGET('13.dpC-rpd'!$A$106:$L$262,"celé",Q92:Q93)</f>
        <v>#NUM!</v>
      </c>
      <c r="R57" s="447"/>
      <c r="S57" s="34"/>
    </row>
    <row r="58" spans="1:19" ht="18" customHeight="1">
      <c r="A58" s="31"/>
      <c r="B58" s="437" t="e">
        <f>DGET('13.dpC-rpd'!$A$106:$L$262,"celé",B97:B98)</f>
        <v>#NUM!</v>
      </c>
      <c r="C58" s="438"/>
      <c r="D58" s="32"/>
      <c r="E58" s="445" t="e">
        <f>DGET('13.dpC-rpd'!$A$106:$L$262,"celé",B99:B100)</f>
        <v>#NUM!</v>
      </c>
      <c r="F58" s="446"/>
      <c r="G58" s="446" t="e">
        <f>DGET('13.dpC-rpd'!$A$106:$L$262,"celé",G94:G95)</f>
        <v>#NUM!</v>
      </c>
      <c r="H58" s="447"/>
      <c r="I58" s="32"/>
      <c r="J58" s="28"/>
      <c r="K58" s="33"/>
      <c r="L58" s="437" t="e">
        <f>DGET('13.dpC-rpd'!$A$106:$L$262,"celé",L97:L98)</f>
        <v>#NUM!</v>
      </c>
      <c r="M58" s="438"/>
      <c r="N58" s="32"/>
      <c r="O58" s="445" t="e">
        <f>DGET('13.dpC-rpd'!$A$106:$L$262,"celé",L99:L100)</f>
        <v>#NUM!</v>
      </c>
      <c r="P58" s="446"/>
      <c r="Q58" s="446" t="e">
        <f>DGET('13.dpC-rpd'!$A$106:$L$262,"celé",Q93:Q94)</f>
        <v>#NUM!</v>
      </c>
      <c r="R58" s="447"/>
      <c r="S58" s="34"/>
    </row>
    <row r="59" spans="1:19" ht="11.25" customHeight="1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70"/>
    </row>
    <row r="60" spans="1:19" ht="3.75" customHeight="1">
      <c r="A60" s="53"/>
      <c r="B60" s="28"/>
      <c r="C60" s="28"/>
      <c r="D60" s="28"/>
      <c r="E60" s="28"/>
      <c r="F60" s="28"/>
      <c r="G60" s="28"/>
      <c r="H60" s="28"/>
      <c r="I60" s="28"/>
      <c r="J60" s="28"/>
      <c r="K60" s="53"/>
      <c r="L60" s="28"/>
      <c r="M60" s="28"/>
      <c r="N60" s="28"/>
      <c r="O60" s="28"/>
      <c r="P60" s="28"/>
      <c r="Q60" s="28"/>
      <c r="R60" s="28"/>
      <c r="S60" s="28"/>
    </row>
    <row r="61" spans="1:19" ht="19.5" customHeight="1">
      <c r="A61" s="464" t="s">
        <v>23</v>
      </c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4"/>
      <c r="R61" s="444"/>
      <c r="S61" s="465"/>
    </row>
    <row r="62" spans="1:19" ht="90" customHeight="1">
      <c r="A62" s="466"/>
      <c r="B62" s="467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7"/>
      <c r="Q62" s="467"/>
      <c r="R62" s="467"/>
      <c r="S62" s="468"/>
    </row>
    <row r="63" spans="1:19" ht="5.0999999999999996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9" ht="15" customHeight="1">
      <c r="A64" s="429" t="s">
        <v>24</v>
      </c>
      <c r="B64" s="430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430"/>
      <c r="P64" s="430"/>
      <c r="Q64" s="430"/>
      <c r="R64" s="430"/>
      <c r="S64" s="431"/>
    </row>
    <row r="65" spans="1:27" ht="90" customHeight="1">
      <c r="A65" s="433"/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434"/>
      <c r="S65" s="435"/>
    </row>
    <row r="66" spans="1:27" ht="30" customHeight="1">
      <c r="A66" s="462" t="s">
        <v>25</v>
      </c>
      <c r="B66" s="462"/>
      <c r="C66" s="463"/>
      <c r="D66" s="463"/>
      <c r="E66" s="463"/>
      <c r="F66" s="463"/>
      <c r="G66" s="463"/>
      <c r="H66" s="463"/>
      <c r="I66" s="3"/>
      <c r="J66" s="3"/>
      <c r="K66" s="3"/>
      <c r="L66" s="3"/>
      <c r="M66" s="3"/>
      <c r="N66" s="3"/>
      <c r="O66" s="3"/>
      <c r="P66" s="3"/>
      <c r="V66" s="398"/>
      <c r="W66" s="398"/>
      <c r="X66" s="398"/>
      <c r="Y66" s="398"/>
      <c r="Z66" s="398"/>
      <c r="AA66" s="398"/>
    </row>
    <row r="67" spans="1:27" ht="30" customHeight="1">
      <c r="A67" s="6"/>
      <c r="B67" s="6"/>
      <c r="C67" s="71"/>
      <c r="D67" s="71"/>
      <c r="E67" s="71"/>
      <c r="F67" s="71"/>
      <c r="G67" s="71"/>
      <c r="H67" s="71"/>
      <c r="I67" s="3"/>
      <c r="J67" s="3"/>
      <c r="K67" s="3"/>
      <c r="L67" s="3"/>
      <c r="M67" s="3"/>
      <c r="N67" s="3"/>
      <c r="O67" s="3"/>
      <c r="P67" s="3"/>
      <c r="V67" s="73"/>
      <c r="W67" s="77"/>
      <c r="X67" s="77"/>
      <c r="Y67" s="77"/>
      <c r="Z67" s="77"/>
      <c r="AA67" s="77"/>
    </row>
    <row r="68" spans="1:27" ht="16.5">
      <c r="A68" s="356" t="s">
        <v>210</v>
      </c>
      <c r="B68" s="357"/>
      <c r="C68" s="357"/>
      <c r="D68" s="357"/>
      <c r="E68" s="357"/>
      <c r="F68" s="357"/>
      <c r="G68" s="357"/>
      <c r="H68" s="358"/>
      <c r="I68" s="353" t="s">
        <v>259</v>
      </c>
      <c r="J68" s="3"/>
      <c r="K68" s="149"/>
      <c r="L68" s="150"/>
      <c r="M68" s="150"/>
      <c r="N68" s="3"/>
      <c r="O68" s="86"/>
      <c r="P68" s="86"/>
      <c r="R68" s="86"/>
      <c r="S68" s="86"/>
      <c r="V68" s="78"/>
      <c r="W68" s="79"/>
      <c r="X68" s="80"/>
      <c r="Y68" s="81"/>
      <c r="Z68" s="82"/>
      <c r="AA68" s="83"/>
    </row>
    <row r="69" spans="1:27" ht="16.5">
      <c r="A69" s="359" t="s">
        <v>211</v>
      </c>
      <c r="B69" s="360"/>
      <c r="C69" s="360"/>
      <c r="D69" s="360"/>
      <c r="E69" s="360"/>
      <c r="F69" s="360"/>
      <c r="G69" s="360"/>
      <c r="H69" s="361"/>
      <c r="I69" s="354"/>
      <c r="J69" s="3"/>
      <c r="K69" s="177" t="s">
        <v>62</v>
      </c>
      <c r="L69" s="177" t="s">
        <v>57</v>
      </c>
      <c r="M69" s="154"/>
      <c r="N69" s="154"/>
      <c r="O69" s="154"/>
      <c r="P69" s="154"/>
      <c r="Q69" s="154"/>
      <c r="R69" s="86"/>
      <c r="S69" s="86"/>
      <c r="V69" s="78"/>
      <c r="W69" s="79"/>
      <c r="X69" s="80"/>
      <c r="Y69" s="81"/>
      <c r="Z69" s="82"/>
      <c r="AA69" s="83"/>
    </row>
    <row r="70" spans="1:27" ht="14.25">
      <c r="A70" s="136" t="s">
        <v>214</v>
      </c>
      <c r="B70" s="351" t="s">
        <v>212</v>
      </c>
      <c r="C70" s="351"/>
      <c r="D70" s="351" t="s">
        <v>34</v>
      </c>
      <c r="E70" s="351"/>
      <c r="F70" s="352" t="s">
        <v>213</v>
      </c>
      <c r="G70" s="352"/>
      <c r="H70" s="352"/>
      <c r="I70" s="355"/>
      <c r="J70" s="3"/>
      <c r="K70" s="151"/>
      <c r="L70" s="152">
        <v>606179306</v>
      </c>
      <c r="M70" s="149" t="s">
        <v>55</v>
      </c>
      <c r="N70" s="153"/>
      <c r="O70" s="86"/>
      <c r="P70" s="86"/>
      <c r="R70" s="86"/>
      <c r="S70" s="86"/>
      <c r="V70" s="78"/>
      <c r="W70" s="79"/>
      <c r="X70" s="80"/>
      <c r="Y70" s="81"/>
      <c r="Z70" s="82"/>
      <c r="AA70" s="83"/>
    </row>
    <row r="71" spans="1:27" ht="14.25">
      <c r="A71" s="156"/>
      <c r="B71" s="339" t="s">
        <v>215</v>
      </c>
      <c r="C71" s="340"/>
      <c r="D71" s="339" t="s">
        <v>106</v>
      </c>
      <c r="E71" s="340"/>
      <c r="F71" s="341">
        <v>44594</v>
      </c>
      <c r="G71" s="342"/>
      <c r="H71" s="343"/>
      <c r="I71" s="139" t="s">
        <v>256</v>
      </c>
      <c r="J71" s="3"/>
      <c r="K71" s="154"/>
      <c r="L71" s="364" t="s">
        <v>257</v>
      </c>
      <c r="M71" s="364"/>
      <c r="N71" s="364"/>
      <c r="O71" s="154"/>
      <c r="P71" s="154"/>
      <c r="Q71" s="155"/>
      <c r="R71" s="86"/>
      <c r="S71" s="86"/>
      <c r="V71" s="78"/>
      <c r="W71" s="79"/>
      <c r="X71" s="80"/>
      <c r="Y71" s="81"/>
      <c r="Z71" s="82"/>
      <c r="AA71" s="83"/>
    </row>
    <row r="72" spans="1:27" ht="14.25">
      <c r="A72" s="157"/>
      <c r="B72" s="362" t="s">
        <v>216</v>
      </c>
      <c r="C72" s="363"/>
      <c r="D72" s="362" t="s">
        <v>217</v>
      </c>
      <c r="E72" s="363"/>
      <c r="F72" s="368"/>
      <c r="G72" s="369"/>
      <c r="H72" s="370"/>
      <c r="I72" s="140"/>
      <c r="J72" s="3"/>
      <c r="K72" s="161" t="s">
        <v>269</v>
      </c>
      <c r="L72" s="162" t="s">
        <v>248</v>
      </c>
      <c r="M72" s="163" t="s">
        <v>270</v>
      </c>
      <c r="N72" s="164"/>
      <c r="O72" s="165"/>
      <c r="P72" s="165"/>
      <c r="Q72" s="164"/>
      <c r="R72" s="86"/>
      <c r="S72" s="86"/>
      <c r="V72" s="78"/>
      <c r="W72" s="79"/>
      <c r="X72" s="80"/>
      <c r="Y72" s="81"/>
      <c r="Z72" s="82"/>
      <c r="AA72" s="83"/>
    </row>
    <row r="73" spans="1:27" ht="15" customHeight="1">
      <c r="A73" s="111"/>
      <c r="B73" s="371"/>
      <c r="C73" s="372"/>
      <c r="D73" s="371"/>
      <c r="E73" s="372"/>
      <c r="F73" s="373"/>
      <c r="G73" s="374"/>
      <c r="H73" s="375"/>
      <c r="I73" s="147"/>
      <c r="J73" s="3"/>
      <c r="K73" s="166" t="s">
        <v>240</v>
      </c>
      <c r="L73" s="167" t="s">
        <v>249</v>
      </c>
      <c r="M73" s="168" t="s">
        <v>46</v>
      </c>
      <c r="N73" s="169"/>
      <c r="O73" s="170"/>
      <c r="P73" s="170"/>
      <c r="Q73" s="169"/>
      <c r="R73" s="86"/>
      <c r="S73" s="86"/>
      <c r="V73" s="78"/>
      <c r="W73" s="79"/>
      <c r="X73" s="80"/>
      <c r="Y73" s="81"/>
      <c r="Z73" s="82"/>
      <c r="AA73" s="83"/>
    </row>
    <row r="74" spans="1:27" ht="15" customHeight="1">
      <c r="A74" s="111"/>
      <c r="B74" s="371"/>
      <c r="C74" s="372"/>
      <c r="D74" s="371"/>
      <c r="E74" s="372"/>
      <c r="F74" s="373"/>
      <c r="G74" s="374"/>
      <c r="H74" s="375"/>
      <c r="I74" s="137"/>
      <c r="J74" s="3"/>
      <c r="K74" s="161" t="s">
        <v>241</v>
      </c>
      <c r="L74" s="162" t="s">
        <v>271</v>
      </c>
      <c r="M74" s="171" t="s">
        <v>53</v>
      </c>
      <c r="N74" s="164"/>
      <c r="O74" s="165"/>
      <c r="P74" s="165"/>
      <c r="Q74" s="164"/>
      <c r="R74" s="86"/>
      <c r="S74" s="86"/>
      <c r="V74" s="78"/>
      <c r="W74" s="79"/>
      <c r="X74" s="80"/>
      <c r="Y74" s="81"/>
      <c r="Z74" s="82"/>
      <c r="AA74" s="83"/>
    </row>
    <row r="75" spans="1:27" ht="15" customHeight="1">
      <c r="A75" s="111"/>
      <c r="B75" s="371"/>
      <c r="C75" s="372"/>
      <c r="D75" s="371"/>
      <c r="E75" s="372"/>
      <c r="F75" s="373"/>
      <c r="G75" s="374"/>
      <c r="H75" s="375"/>
      <c r="I75" s="137"/>
      <c r="J75" s="3"/>
      <c r="K75" s="166" t="s">
        <v>242</v>
      </c>
      <c r="L75" s="167" t="s">
        <v>250</v>
      </c>
      <c r="M75" s="168" t="s">
        <v>48</v>
      </c>
      <c r="N75" s="169"/>
      <c r="O75" s="170"/>
      <c r="P75" s="170"/>
      <c r="Q75" s="169"/>
      <c r="R75" s="86"/>
      <c r="S75" s="86"/>
      <c r="V75" s="78"/>
      <c r="W75" s="79"/>
      <c r="X75" s="80"/>
      <c r="Y75" s="81"/>
      <c r="Z75" s="82"/>
      <c r="AA75" s="83"/>
    </row>
    <row r="76" spans="1:27" ht="15" customHeight="1">
      <c r="A76" s="111"/>
      <c r="B76" s="371"/>
      <c r="C76" s="372"/>
      <c r="D76" s="371"/>
      <c r="E76" s="372"/>
      <c r="F76" s="373"/>
      <c r="G76" s="374"/>
      <c r="H76" s="375"/>
      <c r="I76" s="137"/>
      <c r="J76" s="3"/>
      <c r="K76" s="161" t="s">
        <v>272</v>
      </c>
      <c r="L76" s="162" t="s">
        <v>251</v>
      </c>
      <c r="M76" s="171" t="s">
        <v>54</v>
      </c>
      <c r="N76" s="164"/>
      <c r="O76" s="165"/>
      <c r="P76" s="165"/>
      <c r="Q76" s="164"/>
      <c r="R76" s="86"/>
      <c r="S76" s="86"/>
      <c r="V76" s="78"/>
      <c r="W76" s="79"/>
      <c r="X76" s="80"/>
      <c r="Y76" s="81"/>
      <c r="Z76" s="82"/>
      <c r="AA76" s="83"/>
    </row>
    <row r="77" spans="1:27" ht="15" customHeight="1">
      <c r="A77" s="111"/>
      <c r="B77" s="371"/>
      <c r="C77" s="372"/>
      <c r="D77" s="371"/>
      <c r="E77" s="372"/>
      <c r="F77" s="373"/>
      <c r="G77" s="374"/>
      <c r="H77" s="375"/>
      <c r="I77" s="137"/>
      <c r="J77" s="3"/>
      <c r="K77" s="166" t="s">
        <v>273</v>
      </c>
      <c r="L77" s="167" t="s">
        <v>274</v>
      </c>
      <c r="M77" s="168" t="s">
        <v>275</v>
      </c>
      <c r="N77" s="169"/>
      <c r="O77" s="170"/>
      <c r="P77" s="170"/>
      <c r="Q77" s="169"/>
      <c r="R77" s="86"/>
      <c r="S77" s="86"/>
      <c r="V77" s="78"/>
      <c r="W77" s="79"/>
      <c r="X77" s="80"/>
      <c r="Y77" s="81"/>
      <c r="Z77" s="82"/>
      <c r="AA77" s="83"/>
    </row>
    <row r="78" spans="1:27" ht="15" customHeight="1">
      <c r="A78" s="111"/>
      <c r="B78" s="371"/>
      <c r="C78" s="372"/>
      <c r="D78" s="371"/>
      <c r="E78" s="372"/>
      <c r="F78" s="373"/>
      <c r="G78" s="374"/>
      <c r="H78" s="375"/>
      <c r="I78" s="137"/>
      <c r="J78" s="3"/>
      <c r="K78" s="161" t="s">
        <v>276</v>
      </c>
      <c r="L78" s="162" t="s">
        <v>252</v>
      </c>
      <c r="M78" s="171" t="s">
        <v>277</v>
      </c>
      <c r="N78" s="164"/>
      <c r="O78" s="165"/>
      <c r="P78" s="165"/>
      <c r="Q78" s="164"/>
      <c r="R78" s="86"/>
      <c r="S78" s="86"/>
      <c r="V78" s="78"/>
      <c r="W78" s="79"/>
      <c r="X78" s="80"/>
      <c r="Y78" s="81"/>
      <c r="Z78" s="82"/>
      <c r="AA78" s="83"/>
    </row>
    <row r="79" spans="1:27" ht="15" customHeight="1">
      <c r="A79" s="111"/>
      <c r="B79" s="371"/>
      <c r="C79" s="372"/>
      <c r="D79" s="371"/>
      <c r="E79" s="372"/>
      <c r="F79" s="373"/>
      <c r="G79" s="374"/>
      <c r="H79" s="375"/>
      <c r="I79" s="148"/>
      <c r="J79" s="3"/>
      <c r="K79" s="166" t="s">
        <v>243</v>
      </c>
      <c r="L79" s="167" t="s">
        <v>253</v>
      </c>
      <c r="M79" s="168" t="s">
        <v>66</v>
      </c>
      <c r="N79" s="169"/>
      <c r="O79" s="170"/>
      <c r="P79" s="170"/>
      <c r="Q79" s="169"/>
      <c r="R79" s="86"/>
      <c r="S79" s="86"/>
      <c r="V79" s="78"/>
      <c r="W79" s="79"/>
      <c r="X79" s="80"/>
      <c r="Y79" s="81"/>
      <c r="Z79" s="82"/>
      <c r="AA79" s="83"/>
    </row>
    <row r="80" spans="1:27" ht="15" customHeight="1">
      <c r="A80" s="111"/>
      <c r="B80" s="371"/>
      <c r="C80" s="372"/>
      <c r="D80" s="371"/>
      <c r="E80" s="372"/>
      <c r="F80" s="373"/>
      <c r="G80" s="374"/>
      <c r="H80" s="375"/>
      <c r="I80" s="137"/>
      <c r="J80" s="3"/>
      <c r="K80" s="161" t="s">
        <v>278</v>
      </c>
      <c r="L80" s="162" t="s">
        <v>254</v>
      </c>
      <c r="M80" s="171" t="s">
        <v>279</v>
      </c>
      <c r="N80" s="164"/>
      <c r="O80" s="165"/>
      <c r="P80" s="165"/>
      <c r="Q80" s="164"/>
      <c r="R80" s="86"/>
      <c r="S80" s="86"/>
      <c r="V80" s="78"/>
      <c r="W80" s="79"/>
      <c r="X80" s="80"/>
      <c r="Y80" s="81"/>
      <c r="Z80" s="82"/>
      <c r="AA80" s="83"/>
    </row>
    <row r="81" spans="1:27" ht="15" customHeight="1">
      <c r="A81" s="111"/>
      <c r="B81" s="109"/>
      <c r="C81" s="110"/>
      <c r="D81" s="109"/>
      <c r="E81" s="110"/>
      <c r="F81" s="101"/>
      <c r="G81" s="103"/>
      <c r="H81" s="102"/>
      <c r="I81" s="137"/>
      <c r="J81" s="3"/>
      <c r="K81" s="166" t="s">
        <v>280</v>
      </c>
      <c r="L81" s="167" t="s">
        <v>281</v>
      </c>
      <c r="M81" s="168" t="s">
        <v>365</v>
      </c>
      <c r="N81" s="169"/>
      <c r="O81" s="170"/>
      <c r="P81" s="170"/>
      <c r="Q81" s="169"/>
      <c r="R81" s="86"/>
      <c r="S81" s="86"/>
      <c r="V81" s="78"/>
      <c r="W81" s="79"/>
      <c r="X81" s="80"/>
      <c r="Y81" s="81"/>
      <c r="Z81" s="82"/>
      <c r="AA81" s="83"/>
    </row>
    <row r="82" spans="1:27" ht="15" customHeight="1">
      <c r="A82" s="111"/>
      <c r="B82" s="371"/>
      <c r="C82" s="372"/>
      <c r="D82" s="371"/>
      <c r="E82" s="372"/>
      <c r="F82" s="373"/>
      <c r="G82" s="374"/>
      <c r="H82" s="375"/>
      <c r="I82" s="137"/>
      <c r="J82" s="3"/>
      <c r="K82" s="172" t="s">
        <v>244</v>
      </c>
      <c r="L82" s="173" t="s">
        <v>282</v>
      </c>
      <c r="M82" s="174" t="s">
        <v>50</v>
      </c>
      <c r="N82" s="175"/>
      <c r="O82" s="176"/>
      <c r="P82" s="176"/>
      <c r="Q82" s="175"/>
      <c r="R82" s="86"/>
      <c r="S82" s="86"/>
      <c r="V82" s="78"/>
      <c r="W82" s="79"/>
      <c r="X82" s="80"/>
      <c r="Y82" s="81"/>
      <c r="Z82" s="82"/>
      <c r="AA82" s="83"/>
    </row>
    <row r="83" spans="1:27" ht="15" customHeight="1">
      <c r="A83" s="111"/>
      <c r="B83" s="371"/>
      <c r="C83" s="372"/>
      <c r="D83" s="371"/>
      <c r="E83" s="372"/>
      <c r="F83" s="373"/>
      <c r="G83" s="374"/>
      <c r="H83" s="375"/>
      <c r="I83" s="137"/>
      <c r="J83" s="3"/>
      <c r="K83" s="172"/>
      <c r="L83" s="186" t="s">
        <v>283</v>
      </c>
      <c r="M83" s="187" t="s">
        <v>284</v>
      </c>
      <c r="N83" s="188"/>
      <c r="O83" s="189"/>
      <c r="P83" s="176"/>
      <c r="Q83" s="175"/>
      <c r="R83" s="86"/>
      <c r="S83" s="86"/>
      <c r="V83" s="78"/>
      <c r="W83" s="79"/>
      <c r="X83" s="80"/>
      <c r="Y83" s="81"/>
      <c r="Z83" s="82"/>
      <c r="AA83" s="83"/>
    </row>
    <row r="84" spans="1:27" ht="15" customHeight="1">
      <c r="A84" s="111"/>
      <c r="B84" s="371"/>
      <c r="C84" s="372"/>
      <c r="D84" s="371"/>
      <c r="E84" s="372"/>
      <c r="F84" s="373"/>
      <c r="G84" s="374"/>
      <c r="H84" s="375"/>
      <c r="I84" s="137"/>
      <c r="J84" s="3"/>
      <c r="K84" s="166" t="s">
        <v>245</v>
      </c>
      <c r="L84" s="167" t="s">
        <v>255</v>
      </c>
      <c r="M84" s="168" t="s">
        <v>239</v>
      </c>
      <c r="N84" s="169"/>
      <c r="O84" s="170"/>
      <c r="P84" s="170"/>
      <c r="Q84" s="169"/>
      <c r="R84" s="86"/>
      <c r="S84" s="86"/>
      <c r="V84" s="78"/>
      <c r="W84" s="79"/>
      <c r="X84" s="80"/>
      <c r="Y84" s="81"/>
      <c r="Z84" s="82"/>
      <c r="AA84" s="83"/>
    </row>
    <row r="85" spans="1:27" ht="15" customHeight="1">
      <c r="A85" s="111"/>
      <c r="B85" s="371"/>
      <c r="C85" s="372"/>
      <c r="D85" s="371"/>
      <c r="E85" s="372"/>
      <c r="F85" s="385"/>
      <c r="G85" s="374"/>
      <c r="H85" s="375"/>
      <c r="I85" s="137"/>
      <c r="J85" s="3"/>
      <c r="K85" s="161" t="s">
        <v>285</v>
      </c>
      <c r="L85" s="162" t="s">
        <v>286</v>
      </c>
      <c r="M85" s="171" t="s">
        <v>287</v>
      </c>
      <c r="N85" s="164"/>
      <c r="O85" s="165"/>
      <c r="P85" s="165"/>
      <c r="Q85" s="164"/>
      <c r="R85" s="86"/>
      <c r="S85" s="86"/>
      <c r="V85" s="78"/>
      <c r="W85" s="79"/>
      <c r="X85" s="80"/>
      <c r="Y85" s="81"/>
      <c r="Z85" s="82"/>
      <c r="AA85" s="83"/>
    </row>
    <row r="86" spans="1:27" ht="15" customHeight="1">
      <c r="A86" s="111"/>
      <c r="B86" s="371"/>
      <c r="C86" s="372"/>
      <c r="D86" s="371"/>
      <c r="E86" s="372"/>
      <c r="F86" s="373"/>
      <c r="G86" s="374"/>
      <c r="H86" s="375"/>
      <c r="I86" s="137"/>
      <c r="J86" s="3"/>
      <c r="K86" s="166" t="s">
        <v>288</v>
      </c>
      <c r="L86" s="167" t="s">
        <v>289</v>
      </c>
      <c r="M86" s="168" t="s">
        <v>290</v>
      </c>
      <c r="N86" s="169"/>
      <c r="O86" s="170"/>
      <c r="P86" s="170"/>
      <c r="Q86" s="169"/>
      <c r="R86" s="86"/>
      <c r="S86" s="86"/>
      <c r="V86" s="78"/>
      <c r="W86" s="79"/>
      <c r="X86" s="80"/>
      <c r="Y86" s="81"/>
      <c r="Z86" s="82"/>
      <c r="AA86" s="83"/>
    </row>
    <row r="87" spans="1:27" ht="15" customHeight="1">
      <c r="A87" s="120"/>
      <c r="B87" s="371"/>
      <c r="C87" s="372"/>
      <c r="D87" s="371"/>
      <c r="E87" s="372"/>
      <c r="F87" s="385"/>
      <c r="G87" s="374"/>
      <c r="H87" s="375"/>
      <c r="I87" s="137"/>
      <c r="J87" s="3"/>
      <c r="K87" s="118"/>
      <c r="L87" s="119"/>
      <c r="M87" s="116"/>
      <c r="N87" s="27"/>
      <c r="O87" s="145"/>
      <c r="P87" s="145"/>
      <c r="Q87" s="27"/>
      <c r="R87" s="86"/>
      <c r="S87" s="86"/>
      <c r="V87" s="78"/>
      <c r="W87" s="79"/>
      <c r="X87" s="80"/>
      <c r="Y87" s="81"/>
      <c r="Z87" s="82"/>
      <c r="AA87" s="83"/>
    </row>
    <row r="88" spans="1:27" ht="15" customHeight="1">
      <c r="A88" s="121"/>
      <c r="B88" s="389"/>
      <c r="C88" s="390"/>
      <c r="D88" s="389"/>
      <c r="E88" s="390"/>
      <c r="F88" s="386"/>
      <c r="G88" s="387"/>
      <c r="H88" s="388"/>
      <c r="I88" s="138"/>
      <c r="J88" s="3"/>
      <c r="K88" s="118"/>
      <c r="L88" s="119"/>
      <c r="M88" s="116"/>
      <c r="N88" s="27"/>
      <c r="O88" s="145"/>
      <c r="P88" s="145"/>
      <c r="Q88" s="27"/>
      <c r="R88" s="86"/>
      <c r="S88" s="86"/>
      <c r="V88" s="78"/>
      <c r="W88" s="79"/>
      <c r="X88" s="80"/>
      <c r="Y88" s="81"/>
      <c r="Z88" s="82"/>
      <c r="AA88" s="83"/>
    </row>
    <row r="89" spans="1:27">
      <c r="A89" s="3"/>
      <c r="B89" s="3"/>
      <c r="C89" s="3"/>
      <c r="D89" s="3"/>
      <c r="E89" s="3"/>
      <c r="F89" s="3"/>
      <c r="G89" s="3"/>
      <c r="H89" s="3"/>
      <c r="I89" s="3"/>
      <c r="J89" s="3"/>
      <c r="K89" s="86"/>
      <c r="L89" s="3"/>
      <c r="M89" s="3"/>
      <c r="N89" s="3"/>
      <c r="O89" s="86"/>
      <c r="P89" s="86"/>
      <c r="R89" s="86"/>
      <c r="S89" s="86"/>
      <c r="V89" s="78"/>
      <c r="W89" s="79"/>
      <c r="X89" s="80"/>
      <c r="Y89" s="81"/>
      <c r="Z89" s="82"/>
      <c r="AA89" s="83"/>
    </row>
    <row r="90" spans="1:27" hidden="1">
      <c r="A90" s="3"/>
      <c r="B90" s="3"/>
      <c r="C90" s="3"/>
      <c r="D90" s="3"/>
      <c r="E90" s="3"/>
      <c r="F90" s="3"/>
      <c r="G90" s="3"/>
      <c r="H90" s="3"/>
      <c r="I90" s="3"/>
      <c r="J90" s="3"/>
      <c r="K90" s="86"/>
      <c r="L90" s="3"/>
      <c r="M90" s="3"/>
      <c r="N90" s="88"/>
      <c r="O90" s="88"/>
      <c r="P90" s="86"/>
      <c r="R90" s="86"/>
      <c r="S90" s="86"/>
      <c r="V90" s="78"/>
      <c r="W90" s="79"/>
      <c r="X90" s="80"/>
      <c r="Y90" s="82"/>
      <c r="Z90" s="82"/>
      <c r="AA90" s="83"/>
    </row>
    <row r="91" spans="1:27" hidden="1">
      <c r="A91" s="107" t="s">
        <v>236</v>
      </c>
      <c r="B91" s="3"/>
      <c r="C91" s="3"/>
      <c r="D91" s="3"/>
      <c r="E91" s="3"/>
      <c r="F91" s="3"/>
      <c r="G91" s="3"/>
      <c r="H91" s="3"/>
      <c r="I91" s="88"/>
      <c r="J91" s="88"/>
      <c r="K91" s="107" t="s">
        <v>236</v>
      </c>
      <c r="L91" s="3"/>
      <c r="M91" s="88"/>
      <c r="N91" s="88"/>
      <c r="O91" s="88"/>
      <c r="P91" s="86"/>
      <c r="R91" s="86"/>
      <c r="S91" s="86"/>
      <c r="V91" s="78"/>
      <c r="W91" s="79"/>
      <c r="X91" s="80"/>
      <c r="Y91" s="82"/>
      <c r="Z91" s="82"/>
      <c r="AA91" s="83"/>
    </row>
    <row r="92" spans="1:27" hidden="1">
      <c r="A92" s="112" t="s">
        <v>87</v>
      </c>
      <c r="B92" s="108" t="s">
        <v>237</v>
      </c>
      <c r="C92" s="3"/>
      <c r="D92" s="3"/>
      <c r="E92" s="3"/>
      <c r="F92" s="3"/>
      <c r="G92" s="3"/>
      <c r="H92" s="3"/>
      <c r="I92" s="88"/>
      <c r="J92" s="88"/>
      <c r="K92" s="112" t="s">
        <v>87</v>
      </c>
      <c r="L92" s="108" t="s">
        <v>237</v>
      </c>
      <c r="M92" s="88"/>
      <c r="N92" s="88"/>
      <c r="O92" s="88"/>
      <c r="P92" s="192"/>
      <c r="R92" s="86"/>
      <c r="S92" s="86"/>
      <c r="V92" s="78"/>
      <c r="W92" s="79"/>
      <c r="X92" s="80"/>
      <c r="Y92" s="84"/>
      <c r="Z92" s="82"/>
      <c r="AA92" s="83"/>
    </row>
    <row r="93" spans="1:27" ht="15.75" hidden="1" customHeight="1">
      <c r="A93" s="113">
        <f>A12</f>
        <v>782</v>
      </c>
      <c r="B93" s="114" t="s">
        <v>87</v>
      </c>
      <c r="C93" s="3"/>
      <c r="D93" s="3"/>
      <c r="E93" s="3"/>
      <c r="F93" s="3"/>
      <c r="G93" s="3"/>
      <c r="H93" s="3"/>
      <c r="I93" s="88"/>
      <c r="J93" s="88"/>
      <c r="K93" s="113">
        <f>K12</f>
        <v>1163</v>
      </c>
      <c r="L93" s="114" t="s">
        <v>87</v>
      </c>
      <c r="M93" s="88"/>
      <c r="N93" s="88"/>
      <c r="O93" s="88"/>
      <c r="P93" s="192" t="s">
        <v>72</v>
      </c>
      <c r="R93" s="86"/>
      <c r="S93" s="86"/>
      <c r="V93" s="78"/>
      <c r="W93" s="79"/>
      <c r="X93" s="80"/>
      <c r="Y93" s="81"/>
      <c r="Z93" s="82"/>
      <c r="AA93" s="83"/>
    </row>
    <row r="94" spans="1:27" ht="15.75" hidden="1" customHeight="1">
      <c r="A94" s="112" t="s">
        <v>87</v>
      </c>
      <c r="B94" s="104">
        <f>D57</f>
        <v>0</v>
      </c>
      <c r="C94" s="3"/>
      <c r="D94" s="3"/>
      <c r="E94" s="3"/>
      <c r="F94" s="3"/>
      <c r="G94" s="3"/>
      <c r="H94" s="3"/>
      <c r="I94" s="88"/>
      <c r="J94" s="88"/>
      <c r="K94" s="112" t="s">
        <v>87</v>
      </c>
      <c r="L94" s="106">
        <f>N57</f>
        <v>0</v>
      </c>
      <c r="M94" s="88"/>
      <c r="N94" s="88"/>
      <c r="O94" s="88"/>
      <c r="P94" s="192" t="s">
        <v>76</v>
      </c>
      <c r="R94" s="86"/>
      <c r="S94" s="86"/>
      <c r="V94" s="78"/>
      <c r="W94" s="79"/>
      <c r="X94" s="80"/>
      <c r="Y94" s="81"/>
      <c r="Z94" s="82"/>
      <c r="AA94" s="83"/>
    </row>
    <row r="95" spans="1:27" ht="15.75" hidden="1" customHeight="1">
      <c r="A95" s="113">
        <f>A17</f>
        <v>14519</v>
      </c>
      <c r="B95" s="141" t="s">
        <v>87</v>
      </c>
      <c r="I95" s="88"/>
      <c r="J95" s="88"/>
      <c r="K95" s="113">
        <f>K17</f>
        <v>1404</v>
      </c>
      <c r="L95" s="141" t="s">
        <v>87</v>
      </c>
      <c r="M95" s="88"/>
      <c r="N95" s="88"/>
      <c r="O95" s="88"/>
      <c r="P95" s="192" t="s">
        <v>267</v>
      </c>
      <c r="R95" s="86"/>
      <c r="S95" s="89"/>
      <c r="V95" s="78"/>
      <c r="W95" s="79"/>
      <c r="X95" s="80"/>
      <c r="Y95" s="81"/>
      <c r="Z95" s="82"/>
      <c r="AA95" s="83"/>
    </row>
    <row r="96" spans="1:27" ht="15.75" hidden="1" customHeight="1">
      <c r="A96" s="112" t="s">
        <v>87</v>
      </c>
      <c r="B96" s="142">
        <f>I57</f>
        <v>0</v>
      </c>
      <c r="I96" s="88"/>
      <c r="J96" s="88"/>
      <c r="K96" s="112" t="s">
        <v>87</v>
      </c>
      <c r="L96" s="143">
        <f>S57</f>
        <v>0</v>
      </c>
      <c r="M96" s="88"/>
      <c r="N96" s="88"/>
      <c r="O96" s="88"/>
      <c r="P96" s="192" t="s">
        <v>266</v>
      </c>
      <c r="R96" s="86"/>
      <c r="S96" s="89"/>
      <c r="V96" s="78"/>
      <c r="W96" s="79"/>
      <c r="X96" s="80"/>
      <c r="Y96" s="81"/>
      <c r="Z96" s="82"/>
      <c r="AA96" s="83"/>
    </row>
    <row r="97" spans="1:27" ht="15.75" hidden="1" customHeight="1">
      <c r="A97" s="113">
        <f>A22</f>
        <v>14518</v>
      </c>
      <c r="B97" s="114" t="s">
        <v>87</v>
      </c>
      <c r="I97" s="88"/>
      <c r="J97" s="88"/>
      <c r="K97" s="113">
        <f>K22</f>
        <v>4467</v>
      </c>
      <c r="L97" s="114" t="s">
        <v>87</v>
      </c>
      <c r="M97" s="88"/>
      <c r="N97" s="88"/>
      <c r="O97" s="88"/>
      <c r="P97" s="192" t="s">
        <v>70</v>
      </c>
      <c r="R97" s="86"/>
      <c r="V97" s="85"/>
      <c r="W97" s="79"/>
      <c r="X97" s="80"/>
      <c r="Y97" s="82"/>
      <c r="Z97" s="85"/>
    </row>
    <row r="98" spans="1:27" ht="15.75" hidden="1" customHeight="1">
      <c r="A98" s="112" t="s">
        <v>87</v>
      </c>
      <c r="B98" s="105">
        <f>D58</f>
        <v>0</v>
      </c>
      <c r="I98" s="88"/>
      <c r="J98" s="88"/>
      <c r="K98" s="112" t="s">
        <v>87</v>
      </c>
      <c r="L98" s="106">
        <f>N58</f>
        <v>0</v>
      </c>
      <c r="M98" s="88"/>
      <c r="N98" s="88"/>
      <c r="O98" s="88"/>
      <c r="P98" s="192" t="s">
        <v>43</v>
      </c>
      <c r="R98" s="86"/>
      <c r="V98" s="85"/>
      <c r="W98" s="79"/>
      <c r="X98" s="80"/>
      <c r="Y98" s="82"/>
      <c r="Z98" s="85"/>
    </row>
    <row r="99" spans="1:27" ht="15.75" hidden="1" customHeight="1">
      <c r="A99" s="113">
        <f>A27</f>
        <v>14500</v>
      </c>
      <c r="B99" s="141" t="s">
        <v>87</v>
      </c>
      <c r="I99" s="88"/>
      <c r="J99" s="88"/>
      <c r="K99" s="113">
        <f>K27</f>
        <v>5052</v>
      </c>
      <c r="L99" s="141" t="s">
        <v>87</v>
      </c>
      <c r="M99" s="88"/>
      <c r="N99" s="88"/>
      <c r="O99" s="88"/>
      <c r="P99" s="192" t="s">
        <v>268</v>
      </c>
      <c r="R99" s="86"/>
      <c r="V99" s="85"/>
      <c r="W99" s="79"/>
      <c r="X99" s="80"/>
      <c r="Y99" s="82"/>
      <c r="Z99" s="85"/>
    </row>
    <row r="100" spans="1:27" ht="15.75" hidden="1" customHeight="1">
      <c r="A100" s="112" t="s">
        <v>87</v>
      </c>
      <c r="B100" s="142">
        <f>I58</f>
        <v>0</v>
      </c>
      <c r="I100" s="88"/>
      <c r="J100" s="88"/>
      <c r="K100" s="112" t="s">
        <v>87</v>
      </c>
      <c r="L100" s="143">
        <f>S58</f>
        <v>0</v>
      </c>
      <c r="M100" s="88"/>
      <c r="N100" s="88"/>
      <c r="O100" s="88"/>
      <c r="P100" s="192" t="s">
        <v>44</v>
      </c>
      <c r="R100" s="86"/>
      <c r="V100" s="85"/>
      <c r="W100" s="79"/>
      <c r="X100" s="80"/>
      <c r="Y100" s="82"/>
      <c r="Z100" s="85"/>
    </row>
    <row r="101" spans="1:27" ht="15.75" hidden="1" customHeight="1">
      <c r="A101" s="113">
        <f>A32</f>
        <v>14372</v>
      </c>
      <c r="I101" s="88"/>
      <c r="J101" s="88"/>
      <c r="K101" s="113">
        <f>K32</f>
        <v>1172</v>
      </c>
      <c r="L101" s="88"/>
      <c r="M101" s="88"/>
      <c r="N101" s="88"/>
      <c r="O101" s="88"/>
      <c r="P101" s="192" t="s">
        <v>36</v>
      </c>
      <c r="R101" s="86"/>
      <c r="V101" s="85"/>
      <c r="W101" s="79"/>
      <c r="X101" s="80"/>
      <c r="Y101" s="82"/>
      <c r="Z101" s="85"/>
    </row>
    <row r="102" spans="1:27" ht="15.75" hidden="1" customHeight="1">
      <c r="A102" s="112" t="s">
        <v>87</v>
      </c>
      <c r="I102" s="88"/>
      <c r="J102" s="88"/>
      <c r="K102" s="112" t="s">
        <v>87</v>
      </c>
      <c r="L102" s="88"/>
      <c r="M102" s="88"/>
      <c r="N102" s="88"/>
      <c r="O102" s="88"/>
      <c r="P102" s="192" t="s">
        <v>61</v>
      </c>
      <c r="R102" s="86"/>
      <c r="V102" s="85"/>
      <c r="W102" s="79"/>
      <c r="X102" s="80"/>
      <c r="Y102" s="82"/>
      <c r="Z102" s="85"/>
    </row>
    <row r="103" spans="1:27" ht="15.75" hidden="1" customHeight="1">
      <c r="A103" s="113">
        <f>A37</f>
        <v>10073</v>
      </c>
      <c r="I103" s="88"/>
      <c r="J103" s="88"/>
      <c r="K103" s="113">
        <f>K37</f>
        <v>5163</v>
      </c>
      <c r="L103" s="88"/>
      <c r="M103" s="88"/>
      <c r="N103" s="100"/>
      <c r="O103" s="3"/>
      <c r="P103" s="192" t="s">
        <v>71</v>
      </c>
      <c r="R103" s="86"/>
      <c r="V103" s="85"/>
      <c r="W103" s="79"/>
      <c r="X103" s="80"/>
      <c r="Y103" s="82"/>
      <c r="Z103" s="85"/>
    </row>
    <row r="104" spans="1:27" ht="14.25" hidden="1" customHeight="1">
      <c r="A104" s="115"/>
      <c r="B104" s="437" t="e">
        <f>DGET('13.dpC-rpd'!$A$106:$L$262,"celé",B93:C94)</f>
        <v>#NUM!</v>
      </c>
      <c r="C104" s="438"/>
      <c r="I104" s="122"/>
      <c r="J104" s="122"/>
      <c r="K104" s="122"/>
      <c r="L104" s="122"/>
      <c r="M104" s="100"/>
      <c r="N104" s="100"/>
      <c r="O104" s="3"/>
      <c r="P104" s="193"/>
      <c r="R104" s="86"/>
      <c r="V104" s="85"/>
      <c r="W104" s="79"/>
      <c r="X104" s="80"/>
      <c r="Y104" s="82"/>
      <c r="Z104" s="85"/>
    </row>
    <row r="105" spans="1:27" ht="14.25" hidden="1" customHeight="1">
      <c r="A105" s="115"/>
      <c r="I105" s="122"/>
      <c r="J105" s="122"/>
      <c r="K105" s="122"/>
      <c r="L105" s="122"/>
      <c r="M105" s="100"/>
      <c r="N105" s="3"/>
      <c r="O105" s="3"/>
      <c r="P105" s="99"/>
      <c r="R105" s="86"/>
      <c r="V105" s="85"/>
      <c r="W105" s="79"/>
      <c r="X105" s="80"/>
      <c r="Y105" s="82"/>
      <c r="Z105" s="85"/>
    </row>
    <row r="106" spans="1:27" ht="14.25" hidden="1" customHeight="1" thickBot="1">
      <c r="A106" s="125" t="s">
        <v>87</v>
      </c>
      <c r="B106" s="471" t="s">
        <v>88</v>
      </c>
      <c r="C106" s="471"/>
      <c r="D106" s="473" t="s">
        <v>89</v>
      </c>
      <c r="E106" s="473"/>
      <c r="F106" s="126"/>
      <c r="G106" s="472" t="s">
        <v>218</v>
      </c>
      <c r="H106" s="472"/>
      <c r="I106" s="472"/>
      <c r="J106" s="472"/>
      <c r="K106" s="345"/>
      <c r="L106" s="345"/>
      <c r="M106" s="3"/>
      <c r="N106" s="3"/>
      <c r="O106" s="3"/>
      <c r="P106" s="3"/>
      <c r="R106" s="86"/>
      <c r="S106" s="86"/>
      <c r="T106" s="85"/>
      <c r="U106" s="79"/>
      <c r="V106" s="80"/>
      <c r="W106" s="82"/>
      <c r="X106" s="85"/>
      <c r="Z106" s="3"/>
      <c r="AA106" s="3"/>
    </row>
    <row r="107" spans="1:27" ht="14.25" hidden="1" customHeight="1">
      <c r="A107" s="133">
        <v>22956</v>
      </c>
      <c r="B107" s="469" t="s">
        <v>308</v>
      </c>
      <c r="C107" s="470"/>
      <c r="D107" s="474" t="s">
        <v>309</v>
      </c>
      <c r="E107" s="475"/>
      <c r="F107" s="128"/>
      <c r="G107" s="338" t="str">
        <f>CONCATENATE(B107," ",D107)</f>
        <v>ČECH Lubomír</v>
      </c>
      <c r="H107" s="338"/>
      <c r="I107" s="338"/>
      <c r="J107" s="338"/>
      <c r="K107" s="185" t="s">
        <v>351</v>
      </c>
      <c r="L107" s="100" t="s">
        <v>59</v>
      </c>
      <c r="M107" s="3"/>
      <c r="N107" s="3"/>
      <c r="O107" s="3"/>
      <c r="P107" s="3"/>
      <c r="R107" s="86"/>
      <c r="S107" s="86"/>
      <c r="T107" s="85"/>
      <c r="U107" s="79"/>
      <c r="V107" s="80"/>
      <c r="W107" s="82"/>
      <c r="X107" s="85"/>
      <c r="Z107" s="3"/>
      <c r="AA107" s="3"/>
    </row>
    <row r="108" spans="1:27" ht="14.25" hidden="1" customHeight="1">
      <c r="A108" s="133">
        <v>10207</v>
      </c>
      <c r="B108" s="381" t="s">
        <v>90</v>
      </c>
      <c r="C108" s="382"/>
      <c r="D108" s="393" t="s">
        <v>91</v>
      </c>
      <c r="E108" s="392"/>
      <c r="F108" s="128"/>
      <c r="G108" s="338" t="str">
        <f t="shared" ref="G108:G140" si="0">CONCATENATE(B108," ",D108)</f>
        <v>HABADA Jindřich</v>
      </c>
      <c r="H108" s="338"/>
      <c r="I108" s="338"/>
      <c r="J108" s="338"/>
      <c r="K108" s="185" t="s">
        <v>220</v>
      </c>
      <c r="L108" s="159" t="b">
        <f>IF(B3=B268,E268,IF(B3=B269,E269,IF(B3=B270,E270,IF(B3=B271,E271,IF(B3=B272,E272,IF(B3=B273,E273,IF(B3=B274,E274,IF(B3=B275,E275))))))))</f>
        <v>0</v>
      </c>
      <c r="M108" s="160"/>
      <c r="N108" s="160"/>
      <c r="O108" s="3"/>
      <c r="P108" s="3"/>
      <c r="R108" s="86"/>
      <c r="S108" s="86"/>
      <c r="T108" s="85"/>
      <c r="U108" s="79"/>
      <c r="V108" s="80"/>
      <c r="W108" s="82"/>
      <c r="X108" s="85"/>
      <c r="Z108" s="3"/>
      <c r="AA108" s="3"/>
    </row>
    <row r="109" spans="1:27" ht="14.25" hidden="1" customHeight="1">
      <c r="A109" s="133">
        <v>4389</v>
      </c>
      <c r="B109" s="381" t="s">
        <v>92</v>
      </c>
      <c r="C109" s="382"/>
      <c r="D109" s="393" t="s">
        <v>93</v>
      </c>
      <c r="E109" s="392"/>
      <c r="F109" s="128"/>
      <c r="G109" s="338" t="str">
        <f t="shared" si="0"/>
        <v>HNÁTEK Karel st.</v>
      </c>
      <c r="H109" s="338"/>
      <c r="I109" s="338"/>
      <c r="J109" s="338"/>
      <c r="K109" s="185" t="s">
        <v>221</v>
      </c>
      <c r="L109" s="159" t="str">
        <f>IF(B3=B276,E276,IF(B3=B277,E277,IF(B3=B278,E278,IF(B3=B279,E279,IF(B3=B280,E280,IF(B3=B281,E281,))))))</f>
        <v>Málek Miroslav</v>
      </c>
      <c r="M109" s="160"/>
      <c r="N109" s="160"/>
      <c r="O109" s="3"/>
      <c r="P109" s="3"/>
      <c r="R109" s="86"/>
      <c r="S109" s="86"/>
      <c r="T109" s="85"/>
      <c r="U109" s="79"/>
      <c r="V109" s="80"/>
      <c r="W109" s="82"/>
      <c r="X109" s="85"/>
      <c r="Z109" s="3"/>
      <c r="AA109" s="3"/>
    </row>
    <row r="110" spans="1:27" ht="14.25" hidden="1" customHeight="1">
      <c r="A110" s="133">
        <v>22958</v>
      </c>
      <c r="B110" s="381" t="s">
        <v>110</v>
      </c>
      <c r="C110" s="382"/>
      <c r="D110" s="391" t="s">
        <v>111</v>
      </c>
      <c r="E110" s="392"/>
      <c r="F110" s="128"/>
      <c r="G110" s="338" t="str">
        <f t="shared" si="0"/>
        <v>ŠTOČEK Jiří</v>
      </c>
      <c r="H110" s="338"/>
      <c r="I110" s="338"/>
      <c r="J110" s="338"/>
      <c r="K110" s="185" t="s">
        <v>222</v>
      </c>
      <c r="L110" s="127"/>
      <c r="M110" s="3"/>
      <c r="N110" s="3"/>
      <c r="O110" s="3"/>
      <c r="P110" s="3"/>
      <c r="R110" s="86"/>
      <c r="S110" s="86"/>
      <c r="T110" s="85"/>
      <c r="U110" s="79"/>
      <c r="V110" s="80"/>
      <c r="W110" s="82"/>
      <c r="X110" s="85"/>
      <c r="Z110" s="3"/>
      <c r="AA110" s="3"/>
    </row>
    <row r="111" spans="1:27" ht="14.25" hidden="1" customHeight="1">
      <c r="A111" s="133">
        <v>13361</v>
      </c>
      <c r="B111" s="381" t="s">
        <v>95</v>
      </c>
      <c r="C111" s="382"/>
      <c r="D111" s="393" t="s">
        <v>96</v>
      </c>
      <c r="E111" s="392"/>
      <c r="F111" s="128"/>
      <c r="G111" s="338" t="str">
        <f t="shared" si="0"/>
        <v>ŠTOCHL Martin</v>
      </c>
      <c r="H111" s="338"/>
      <c r="I111" s="338"/>
      <c r="J111" s="338"/>
      <c r="K111" s="185" t="s">
        <v>223</v>
      </c>
      <c r="L111" s="100" t="s">
        <v>264</v>
      </c>
      <c r="M111" s="3"/>
      <c r="N111" s="3"/>
      <c r="O111" s="3"/>
      <c r="P111" s="3"/>
      <c r="R111" s="86"/>
      <c r="S111" s="86"/>
      <c r="T111" s="85"/>
      <c r="U111" s="79"/>
      <c r="V111" s="80"/>
      <c r="W111" s="82"/>
      <c r="X111" s="85"/>
      <c r="Z111" s="3"/>
      <c r="AA111" s="3"/>
    </row>
    <row r="112" spans="1:27" ht="14.25" hidden="1" customHeight="1">
      <c r="A112" s="133">
        <v>836</v>
      </c>
      <c r="B112" s="381" t="s">
        <v>97</v>
      </c>
      <c r="C112" s="382"/>
      <c r="D112" s="393" t="s">
        <v>98</v>
      </c>
      <c r="E112" s="392"/>
      <c r="F112" s="128"/>
      <c r="G112" s="338" t="str">
        <f t="shared" si="0"/>
        <v>ŠVARC Antonín</v>
      </c>
      <c r="H112" s="338"/>
      <c r="I112" s="338"/>
      <c r="J112" s="338"/>
      <c r="K112" s="185" t="s">
        <v>224</v>
      </c>
      <c r="L112" s="159" t="str">
        <f>IF(L3=B268,E268,IF(L3=B269,E269,IF(L3=B270,E270,IF(L3=B271,E271,IF(L3=B272,E272,IF(L3=B273,E273,IF(L3=B274,E274,IF(L3=B275,E275,))))))))</f>
        <v>Hofman Jiří</v>
      </c>
      <c r="M112" s="3"/>
      <c r="N112" s="3"/>
      <c r="O112" s="3"/>
      <c r="P112" s="3"/>
      <c r="R112" s="86"/>
      <c r="S112" s="86"/>
      <c r="T112" s="85"/>
      <c r="U112" s="79"/>
      <c r="V112" s="80"/>
      <c r="W112" s="82"/>
      <c r="X112" s="85"/>
      <c r="Z112" s="3"/>
      <c r="AA112" s="3"/>
    </row>
    <row r="113" spans="1:27" ht="14.25" hidden="1" customHeight="1">
      <c r="A113" s="133">
        <v>751</v>
      </c>
      <c r="B113" s="381" t="s">
        <v>99</v>
      </c>
      <c r="C113" s="382"/>
      <c r="D113" s="393" t="s">
        <v>100</v>
      </c>
      <c r="E113" s="392"/>
      <c r="F113" s="128"/>
      <c r="G113" s="338" t="str">
        <f t="shared" si="0"/>
        <v>TOMEŠ Miroslav</v>
      </c>
      <c r="H113" s="338"/>
      <c r="I113" s="338"/>
      <c r="J113" s="338"/>
      <c r="K113" s="185" t="s">
        <v>225</v>
      </c>
      <c r="L113" s="159">
        <f>IF(L3=B276,E276,IF(L3=B277,E277,IF(L3=B278,E278,IF(L3=B279,E279,IF(L3=B280,E280,IF(L3=B281,E281,))))))</f>
        <v>0</v>
      </c>
      <c r="M113" s="3"/>
      <c r="N113" s="3"/>
      <c r="O113" s="3"/>
      <c r="P113" s="3"/>
      <c r="R113" s="86"/>
      <c r="S113" s="86"/>
      <c r="T113" s="85"/>
      <c r="U113" s="79"/>
      <c r="V113" s="80"/>
      <c r="W113" s="82"/>
      <c r="X113" s="85"/>
      <c r="Z113" s="3"/>
      <c r="AA113" s="3"/>
    </row>
    <row r="114" spans="1:27" ht="14.25" hidden="1" customHeight="1">
      <c r="A114" s="133">
        <v>15292</v>
      </c>
      <c r="B114" s="381" t="s">
        <v>310</v>
      </c>
      <c r="C114" s="382"/>
      <c r="D114" s="391" t="s">
        <v>311</v>
      </c>
      <c r="E114" s="476"/>
      <c r="F114" s="128"/>
      <c r="G114" s="338" t="str">
        <f t="shared" si="0"/>
        <v>PLÁŠIL Bohumil</v>
      </c>
      <c r="H114" s="338"/>
      <c r="I114" s="338"/>
      <c r="J114" s="338"/>
      <c r="K114" s="185" t="s">
        <v>226</v>
      </c>
      <c r="L114" s="127"/>
      <c r="M114" s="3"/>
      <c r="N114" s="3"/>
      <c r="O114" s="3"/>
      <c r="P114" s="3"/>
      <c r="R114" s="86"/>
      <c r="S114" s="86"/>
      <c r="T114" s="85"/>
      <c r="U114" s="79"/>
      <c r="V114" s="80"/>
      <c r="W114" s="82"/>
      <c r="X114" s="85"/>
      <c r="Z114" s="3"/>
      <c r="AA114" s="3"/>
    </row>
    <row r="115" spans="1:27" ht="14.25" hidden="1" customHeight="1">
      <c r="A115" s="133"/>
      <c r="B115" s="383"/>
      <c r="C115" s="384"/>
      <c r="D115" s="393"/>
      <c r="E115" s="392"/>
      <c r="F115" s="128"/>
      <c r="G115" s="338" t="str">
        <f t="shared" si="0"/>
        <v xml:space="preserve"> </v>
      </c>
      <c r="H115" s="338"/>
      <c r="I115" s="338"/>
      <c r="J115" s="338"/>
      <c r="K115" s="185" t="s">
        <v>227</v>
      </c>
      <c r="L115" s="127"/>
      <c r="M115" s="3"/>
      <c r="N115" s="3"/>
      <c r="O115" s="3"/>
      <c r="P115" s="3"/>
      <c r="R115" s="86"/>
      <c r="S115" s="86"/>
      <c r="T115" s="85"/>
      <c r="U115" s="79"/>
      <c r="V115" s="80"/>
      <c r="W115" s="82"/>
      <c r="X115" s="85"/>
      <c r="Z115" s="3"/>
      <c r="AA115" s="3"/>
    </row>
    <row r="116" spans="1:27" ht="14.25" hidden="1" customHeight="1">
      <c r="A116" s="133"/>
      <c r="B116" s="383"/>
      <c r="C116" s="384"/>
      <c r="D116" s="393"/>
      <c r="E116" s="392"/>
      <c r="F116" s="128"/>
      <c r="G116" s="338" t="str">
        <f t="shared" si="0"/>
        <v xml:space="preserve"> </v>
      </c>
      <c r="H116" s="338"/>
      <c r="I116" s="338"/>
      <c r="J116" s="338"/>
      <c r="K116" s="185" t="s">
        <v>228</v>
      </c>
      <c r="L116" s="127"/>
      <c r="M116" s="3"/>
      <c r="N116" s="3"/>
      <c r="O116" s="3"/>
      <c r="P116" s="3"/>
      <c r="R116" s="86"/>
      <c r="S116" s="86"/>
      <c r="T116" s="85"/>
      <c r="U116" s="79"/>
      <c r="V116" s="80"/>
      <c r="W116" s="82"/>
      <c r="X116" s="85"/>
      <c r="Z116" s="3"/>
      <c r="AA116" s="3"/>
    </row>
    <row r="117" spans="1:27" ht="14.25" hidden="1" customHeight="1">
      <c r="A117" s="134">
        <v>10073</v>
      </c>
      <c r="B117" s="377" t="s">
        <v>92</v>
      </c>
      <c r="C117" s="378"/>
      <c r="D117" s="348" t="s">
        <v>235</v>
      </c>
      <c r="E117" s="349"/>
      <c r="F117" s="129"/>
      <c r="G117" s="345" t="str">
        <f t="shared" si="0"/>
        <v>HNÁTEK Karel ml.</v>
      </c>
      <c r="H117" s="345"/>
      <c r="I117" s="345"/>
      <c r="J117" s="345"/>
      <c r="K117" s="100" t="s">
        <v>352</v>
      </c>
      <c r="L117" s="127"/>
      <c r="M117" s="3"/>
      <c r="N117" s="3"/>
      <c r="O117" s="3"/>
      <c r="P117" s="3"/>
      <c r="R117" s="89"/>
      <c r="S117" s="86"/>
      <c r="T117" s="85"/>
      <c r="U117" s="79"/>
      <c r="V117" s="80"/>
      <c r="W117" s="82"/>
      <c r="X117" s="85"/>
      <c r="Z117" s="3"/>
      <c r="AA117" s="3"/>
    </row>
    <row r="118" spans="1:27" ht="14.25" hidden="1" customHeight="1">
      <c r="A118" s="134">
        <v>782</v>
      </c>
      <c r="B118" s="377" t="s">
        <v>102</v>
      </c>
      <c r="C118" s="378"/>
      <c r="D118" s="348" t="s">
        <v>100</v>
      </c>
      <c r="E118" s="349"/>
      <c r="F118" s="129"/>
      <c r="G118" s="345" t="str">
        <f t="shared" si="0"/>
        <v>MÁLEK Miroslav</v>
      </c>
      <c r="H118" s="345"/>
      <c r="I118" s="345"/>
      <c r="J118" s="345"/>
      <c r="K118" s="100" t="s">
        <v>220</v>
      </c>
      <c r="L118" s="127"/>
      <c r="M118" s="3"/>
      <c r="N118" s="3"/>
      <c r="O118" s="3"/>
      <c r="P118" s="3"/>
      <c r="R118" s="89"/>
      <c r="S118" s="86"/>
      <c r="T118" s="85"/>
      <c r="U118" s="85"/>
      <c r="V118" s="85"/>
      <c r="W118" s="85"/>
      <c r="X118" s="85"/>
      <c r="Z118" s="3"/>
      <c r="AA118" s="3"/>
    </row>
    <row r="119" spans="1:27" ht="14.25" hidden="1" customHeight="1">
      <c r="A119" s="134">
        <v>14500</v>
      </c>
      <c r="B119" s="377" t="s">
        <v>103</v>
      </c>
      <c r="C119" s="378"/>
      <c r="D119" s="348" t="s">
        <v>104</v>
      </c>
      <c r="E119" s="349"/>
      <c r="F119" s="129"/>
      <c r="G119" s="345" t="str">
        <f t="shared" si="0"/>
        <v>MICHÁLEK Jaroslav</v>
      </c>
      <c r="H119" s="345"/>
      <c r="I119" s="345"/>
      <c r="J119" s="345"/>
      <c r="K119" s="100" t="s">
        <v>221</v>
      </c>
      <c r="L119" s="127"/>
      <c r="M119" s="3"/>
      <c r="N119" s="3"/>
      <c r="O119" s="3"/>
      <c r="P119" s="3"/>
      <c r="S119" s="86"/>
      <c r="T119" s="75"/>
      <c r="U119" s="75"/>
      <c r="Z119" s="3"/>
      <c r="AA119" s="3"/>
    </row>
    <row r="120" spans="1:27" ht="14.25" hidden="1" customHeight="1">
      <c r="A120" s="134">
        <v>11242</v>
      </c>
      <c r="B120" s="377" t="s">
        <v>105</v>
      </c>
      <c r="C120" s="378"/>
      <c r="D120" s="348" t="s">
        <v>106</v>
      </c>
      <c r="E120" s="349"/>
      <c r="F120" s="129"/>
      <c r="G120" s="345" t="str">
        <f t="shared" si="0"/>
        <v>STOKLASA Petr</v>
      </c>
      <c r="H120" s="345"/>
      <c r="I120" s="345"/>
      <c r="J120" s="345"/>
      <c r="K120" s="100" t="s">
        <v>222</v>
      </c>
      <c r="L120" s="127"/>
      <c r="M120" s="3"/>
      <c r="N120" s="3"/>
      <c r="O120" s="3"/>
      <c r="P120" s="3"/>
      <c r="S120" s="86"/>
      <c r="T120" s="75"/>
      <c r="U120" s="75"/>
      <c r="Z120" s="3"/>
      <c r="AA120" s="3"/>
    </row>
    <row r="121" spans="1:27" ht="14.25" hidden="1" customHeight="1">
      <c r="A121" s="134">
        <v>14519</v>
      </c>
      <c r="B121" s="377" t="s">
        <v>97</v>
      </c>
      <c r="C121" s="378"/>
      <c r="D121" s="348" t="s">
        <v>107</v>
      </c>
      <c r="E121" s="349"/>
      <c r="F121" s="129"/>
      <c r="G121" s="345" t="str">
        <f t="shared" si="0"/>
        <v>ŠVARC Milan</v>
      </c>
      <c r="H121" s="345"/>
      <c r="I121" s="345"/>
      <c r="J121" s="345"/>
      <c r="K121" s="100" t="s">
        <v>223</v>
      </c>
      <c r="L121" s="127"/>
      <c r="M121" s="3"/>
      <c r="N121" s="3"/>
      <c r="O121" s="3"/>
      <c r="P121" s="3"/>
      <c r="S121" s="86"/>
      <c r="T121" s="75"/>
      <c r="U121" s="75"/>
      <c r="Z121" s="3"/>
      <c r="AA121" s="3"/>
    </row>
    <row r="122" spans="1:27" ht="14.25" hidden="1" customHeight="1">
      <c r="A122" s="134">
        <v>14518</v>
      </c>
      <c r="B122" s="377" t="s">
        <v>108</v>
      </c>
      <c r="C122" s="378"/>
      <c r="D122" s="348" t="s">
        <v>109</v>
      </c>
      <c r="E122" s="349"/>
      <c r="F122" s="129"/>
      <c r="G122" s="345" t="str">
        <f t="shared" si="0"/>
        <v>ŠVARCOVÁ  Petra</v>
      </c>
      <c r="H122" s="345"/>
      <c r="I122" s="345"/>
      <c r="J122" s="345"/>
      <c r="K122" s="100" t="s">
        <v>224</v>
      </c>
      <c r="L122" s="127"/>
      <c r="M122" s="3"/>
      <c r="N122" s="3"/>
      <c r="O122" s="3"/>
      <c r="P122" s="3"/>
      <c r="S122" s="86"/>
      <c r="T122" s="75"/>
      <c r="U122" s="75"/>
      <c r="Z122" s="3"/>
      <c r="AA122" s="3"/>
    </row>
    <row r="123" spans="1:27" ht="14.25" hidden="1" customHeight="1">
      <c r="A123" s="134">
        <v>14372</v>
      </c>
      <c r="B123" s="380" t="s">
        <v>337</v>
      </c>
      <c r="C123" s="378"/>
      <c r="D123" s="379" t="s">
        <v>111</v>
      </c>
      <c r="E123" s="349"/>
      <c r="F123" s="129"/>
      <c r="G123" s="345" t="str">
        <f t="shared" si="0"/>
        <v>SVOZÍLEK Jiří</v>
      </c>
      <c r="H123" s="345"/>
      <c r="I123" s="345"/>
      <c r="J123" s="345"/>
      <c r="K123" s="100" t="s">
        <v>225</v>
      </c>
      <c r="L123" s="127"/>
      <c r="M123" s="3"/>
      <c r="N123" s="3"/>
      <c r="O123" s="3"/>
      <c r="P123" s="3"/>
      <c r="S123" s="86"/>
      <c r="T123" s="75"/>
      <c r="U123" s="75"/>
      <c r="Z123" s="3"/>
      <c r="AA123" s="3"/>
    </row>
    <row r="124" spans="1:27" ht="14.25" hidden="1" customHeight="1">
      <c r="A124" s="134"/>
      <c r="B124" s="394"/>
      <c r="C124" s="395"/>
      <c r="D124" s="348"/>
      <c r="E124" s="349"/>
      <c r="F124" s="129"/>
      <c r="G124" s="345" t="str">
        <f t="shared" si="0"/>
        <v xml:space="preserve"> </v>
      </c>
      <c r="H124" s="345"/>
      <c r="I124" s="345"/>
      <c r="J124" s="345"/>
      <c r="K124" s="100" t="s">
        <v>226</v>
      </c>
      <c r="L124" s="127"/>
      <c r="M124" s="3"/>
      <c r="N124" s="3"/>
      <c r="O124" s="3"/>
      <c r="P124" s="3"/>
      <c r="S124" s="86"/>
      <c r="T124" s="75"/>
      <c r="U124" s="75"/>
      <c r="Z124" s="3"/>
      <c r="AA124" s="3"/>
    </row>
    <row r="125" spans="1:27" ht="14.25" hidden="1" customHeight="1">
      <c r="A125" s="134"/>
      <c r="B125" s="394"/>
      <c r="C125" s="395"/>
      <c r="D125" s="348"/>
      <c r="E125" s="349"/>
      <c r="F125" s="129"/>
      <c r="G125" s="345" t="str">
        <f t="shared" si="0"/>
        <v xml:space="preserve"> </v>
      </c>
      <c r="H125" s="345"/>
      <c r="I125" s="345"/>
      <c r="J125" s="345"/>
      <c r="K125" s="100" t="s">
        <v>227</v>
      </c>
      <c r="L125" s="127"/>
      <c r="M125" s="3"/>
      <c r="N125" s="3"/>
      <c r="O125" s="3"/>
      <c r="P125" s="3"/>
      <c r="S125" s="86"/>
      <c r="T125" s="75"/>
      <c r="U125" s="75"/>
      <c r="Z125" s="3"/>
      <c r="AA125" s="3"/>
    </row>
    <row r="126" spans="1:27" ht="14.25" hidden="1" customHeight="1">
      <c r="A126" s="134"/>
      <c r="B126" s="394"/>
      <c r="C126" s="395"/>
      <c r="D126" s="348"/>
      <c r="E126" s="349"/>
      <c r="F126" s="129"/>
      <c r="G126" s="345" t="str">
        <f t="shared" si="0"/>
        <v xml:space="preserve"> </v>
      </c>
      <c r="H126" s="345"/>
      <c r="I126" s="345"/>
      <c r="J126" s="345"/>
      <c r="K126" s="100" t="s">
        <v>228</v>
      </c>
      <c r="L126" s="127"/>
      <c r="M126" s="3"/>
      <c r="O126" s="3"/>
      <c r="P126" s="3"/>
      <c r="S126" s="86"/>
      <c r="T126" s="75"/>
      <c r="U126" s="75"/>
      <c r="Z126" s="3"/>
      <c r="AA126" s="3"/>
    </row>
    <row r="127" spans="1:27" ht="14.25" hidden="1" customHeight="1">
      <c r="A127" s="133">
        <v>5883</v>
      </c>
      <c r="B127" s="381" t="s">
        <v>112</v>
      </c>
      <c r="C127" s="382"/>
      <c r="D127" s="393" t="s">
        <v>111</v>
      </c>
      <c r="E127" s="392"/>
      <c r="F127" s="128"/>
      <c r="G127" s="338" t="str">
        <f t="shared" si="0"/>
        <v>CERNSTEIN Jiří</v>
      </c>
      <c r="H127" s="338"/>
      <c r="I127" s="338"/>
      <c r="J127" s="338"/>
      <c r="K127" s="185" t="s">
        <v>353</v>
      </c>
      <c r="L127" s="130"/>
      <c r="O127" s="3"/>
      <c r="P127" s="3"/>
      <c r="S127" s="86"/>
      <c r="T127" s="75"/>
      <c r="U127" s="75"/>
      <c r="Z127" s="3"/>
      <c r="AA127" s="3"/>
    </row>
    <row r="128" spans="1:27" ht="14.25" hidden="1" customHeight="1">
      <c r="A128" s="133">
        <v>5879</v>
      </c>
      <c r="B128" s="381" t="s">
        <v>113</v>
      </c>
      <c r="C128" s="382"/>
      <c r="D128" s="393" t="s">
        <v>101</v>
      </c>
      <c r="E128" s="392"/>
      <c r="F128" s="128"/>
      <c r="G128" s="338" t="str">
        <f t="shared" si="0"/>
        <v>MAŠEK  Karel</v>
      </c>
      <c r="H128" s="338"/>
      <c r="I128" s="338"/>
      <c r="J128" s="338"/>
      <c r="K128" s="185" t="s">
        <v>220</v>
      </c>
      <c r="L128" s="130"/>
      <c r="O128" s="3"/>
      <c r="P128" s="3"/>
      <c r="S128" s="86"/>
      <c r="T128" s="75"/>
      <c r="U128" s="75"/>
      <c r="Z128" s="3"/>
      <c r="AA128" s="3"/>
    </row>
    <row r="129" spans="1:27" ht="14.25" hidden="1" customHeight="1">
      <c r="A129" s="133">
        <v>10844</v>
      </c>
      <c r="B129" s="381" t="s">
        <v>261</v>
      </c>
      <c r="C129" s="382"/>
      <c r="D129" s="393" t="s">
        <v>114</v>
      </c>
      <c r="E129" s="392"/>
      <c r="F129" s="128"/>
      <c r="G129" s="338" t="str">
        <f t="shared" si="0"/>
        <v>MÍKA Zdeněk</v>
      </c>
      <c r="H129" s="338"/>
      <c r="I129" s="338"/>
      <c r="J129" s="338"/>
      <c r="K129" s="185" t="s">
        <v>221</v>
      </c>
      <c r="L129" s="130"/>
      <c r="O129" s="3"/>
      <c r="P129" s="3"/>
      <c r="S129" s="86"/>
      <c r="T129" s="75"/>
      <c r="U129" s="75"/>
      <c r="Z129" s="3"/>
      <c r="AA129" s="3"/>
    </row>
    <row r="130" spans="1:27" ht="14.25" hidden="1" customHeight="1">
      <c r="A130" s="133">
        <v>18966</v>
      </c>
      <c r="B130" s="381" t="s">
        <v>115</v>
      </c>
      <c r="C130" s="382"/>
      <c r="D130" s="393" t="s">
        <v>104</v>
      </c>
      <c r="E130" s="392"/>
      <c r="F130" s="128"/>
      <c r="G130" s="338" t="str">
        <f t="shared" si="0"/>
        <v>NOVÁK Jaroslav</v>
      </c>
      <c r="H130" s="338"/>
      <c r="I130" s="338"/>
      <c r="J130" s="338"/>
      <c r="K130" s="185" t="s">
        <v>222</v>
      </c>
      <c r="L130" s="130"/>
      <c r="O130" s="3"/>
      <c r="P130" s="3"/>
      <c r="S130" s="86"/>
      <c r="T130" s="75"/>
      <c r="U130" s="75"/>
      <c r="Z130" s="3"/>
      <c r="AA130" s="3"/>
    </row>
    <row r="131" spans="1:27" ht="14.25" hidden="1" customHeight="1">
      <c r="A131" s="133">
        <v>9477</v>
      </c>
      <c r="B131" s="381" t="s">
        <v>116</v>
      </c>
      <c r="C131" s="382"/>
      <c r="D131" s="393" t="s">
        <v>117</v>
      </c>
      <c r="E131" s="392"/>
      <c r="F131" s="128"/>
      <c r="G131" s="338" t="str">
        <f t="shared" si="0"/>
        <v>PETRÁČEK Jan</v>
      </c>
      <c r="H131" s="338"/>
      <c r="I131" s="338"/>
      <c r="J131" s="338"/>
      <c r="K131" s="185" t="s">
        <v>223</v>
      </c>
      <c r="L131" s="130"/>
      <c r="O131" s="3"/>
      <c r="P131" s="3"/>
      <c r="S131" s="86"/>
      <c r="T131" s="75"/>
      <c r="U131" s="75"/>
      <c r="Z131" s="3"/>
      <c r="AA131" s="3"/>
    </row>
    <row r="132" spans="1:27" ht="14.25" hidden="1" customHeight="1">
      <c r="A132" s="133">
        <v>5880</v>
      </c>
      <c r="B132" s="381" t="s">
        <v>118</v>
      </c>
      <c r="C132" s="382"/>
      <c r="D132" s="393" t="s">
        <v>111</v>
      </c>
      <c r="E132" s="392"/>
      <c r="F132" s="128"/>
      <c r="G132" s="338" t="str">
        <f t="shared" si="0"/>
        <v>SVOBODA Jiří</v>
      </c>
      <c r="H132" s="338"/>
      <c r="I132" s="338"/>
      <c r="J132" s="338"/>
      <c r="K132" s="185" t="s">
        <v>224</v>
      </c>
      <c r="L132" s="130"/>
      <c r="O132" s="3"/>
      <c r="P132" s="3"/>
      <c r="S132" s="86"/>
      <c r="T132" s="75"/>
      <c r="U132" s="75"/>
      <c r="Z132" s="3"/>
      <c r="AA132" s="3"/>
    </row>
    <row r="133" spans="1:27" ht="14.25" hidden="1" customHeight="1">
      <c r="A133" s="133">
        <v>9626</v>
      </c>
      <c r="B133" s="381" t="s">
        <v>119</v>
      </c>
      <c r="C133" s="382"/>
      <c r="D133" s="393" t="s">
        <v>111</v>
      </c>
      <c r="E133" s="392"/>
      <c r="F133" s="128"/>
      <c r="G133" s="338" t="str">
        <f t="shared" si="0"/>
        <v>TŘEŠŇÁK  Jiří</v>
      </c>
      <c r="H133" s="338"/>
      <c r="I133" s="338"/>
      <c r="J133" s="338"/>
      <c r="K133" s="185" t="s">
        <v>225</v>
      </c>
      <c r="L133" s="130"/>
      <c r="O133" s="3"/>
      <c r="P133" s="3"/>
      <c r="S133" s="86"/>
      <c r="T133" s="75"/>
      <c r="U133" s="75"/>
      <c r="Z133" s="3"/>
      <c r="AA133" s="3"/>
    </row>
    <row r="134" spans="1:27" ht="14.25" hidden="1" customHeight="1">
      <c r="A134" s="133">
        <v>5881</v>
      </c>
      <c r="B134" s="381" t="s">
        <v>208</v>
      </c>
      <c r="C134" s="382"/>
      <c r="D134" s="391" t="s">
        <v>153</v>
      </c>
      <c r="E134" s="476"/>
      <c r="F134" s="128"/>
      <c r="G134" s="338" t="str">
        <f t="shared" si="0"/>
        <v>ŠRAJER Václav</v>
      </c>
      <c r="H134" s="338"/>
      <c r="I134" s="338"/>
      <c r="J134" s="338"/>
      <c r="K134" s="185" t="s">
        <v>226</v>
      </c>
      <c r="L134" s="130"/>
      <c r="O134" s="3"/>
      <c r="P134" s="3"/>
      <c r="S134" s="86"/>
      <c r="T134" s="75"/>
      <c r="U134" s="75"/>
      <c r="Z134" s="3"/>
      <c r="AA134" s="3"/>
    </row>
    <row r="135" spans="1:27" ht="14.25" hidden="1" customHeight="1">
      <c r="A135" s="133">
        <v>5169</v>
      </c>
      <c r="B135" s="381" t="s">
        <v>312</v>
      </c>
      <c r="C135" s="382"/>
      <c r="D135" s="391" t="s">
        <v>111</v>
      </c>
      <c r="E135" s="392"/>
      <c r="F135" s="128"/>
      <c r="G135" s="338" t="str">
        <f t="shared" si="0"/>
        <v>NOVOTNÝ Jiří</v>
      </c>
      <c r="H135" s="338"/>
      <c r="I135" s="338"/>
      <c r="J135" s="338"/>
      <c r="K135" s="185" t="s">
        <v>227</v>
      </c>
      <c r="L135" s="130"/>
      <c r="O135" s="3"/>
      <c r="P135" s="3"/>
      <c r="S135" s="86"/>
      <c r="T135" s="75"/>
      <c r="U135" s="75"/>
      <c r="Z135" s="3"/>
      <c r="AA135" s="3"/>
    </row>
    <row r="136" spans="1:27" ht="14.25" hidden="1" customHeight="1">
      <c r="A136" s="133"/>
      <c r="B136" s="383"/>
      <c r="C136" s="384"/>
      <c r="D136" s="393"/>
      <c r="E136" s="392"/>
      <c r="F136" s="128"/>
      <c r="G136" s="338" t="str">
        <f t="shared" si="0"/>
        <v xml:space="preserve"> </v>
      </c>
      <c r="H136" s="338"/>
      <c r="I136" s="338"/>
      <c r="J136" s="338"/>
      <c r="K136" s="185" t="s">
        <v>228</v>
      </c>
      <c r="L136" s="130"/>
      <c r="O136" s="3"/>
      <c r="P136" s="3"/>
      <c r="S136" s="86"/>
      <c r="T136" s="75"/>
      <c r="U136" s="75"/>
      <c r="Z136" s="3"/>
      <c r="AA136" s="3"/>
    </row>
    <row r="137" spans="1:27" ht="14.25" hidden="1" customHeight="1">
      <c r="A137" s="134">
        <v>20738</v>
      </c>
      <c r="B137" s="377" t="s">
        <v>120</v>
      </c>
      <c r="C137" s="378"/>
      <c r="D137" s="348" t="s">
        <v>106</v>
      </c>
      <c r="E137" s="349"/>
      <c r="F137" s="129"/>
      <c r="G137" s="345" t="str">
        <f t="shared" si="0"/>
        <v>KŠÍR Petr</v>
      </c>
      <c r="H137" s="345"/>
      <c r="I137" s="345"/>
      <c r="J137" s="345"/>
      <c r="K137" s="100" t="s">
        <v>354</v>
      </c>
      <c r="L137" s="130"/>
      <c r="O137" s="3"/>
      <c r="P137" s="3"/>
      <c r="S137" s="86"/>
      <c r="T137" s="75"/>
      <c r="U137" s="75"/>
      <c r="Z137" s="3"/>
      <c r="AA137" s="3"/>
    </row>
    <row r="138" spans="1:27" ht="14.25" hidden="1" customHeight="1">
      <c r="A138" s="134">
        <v>20740</v>
      </c>
      <c r="B138" s="377" t="s">
        <v>121</v>
      </c>
      <c r="C138" s="378"/>
      <c r="D138" s="348" t="s">
        <v>96</v>
      </c>
      <c r="E138" s="349"/>
      <c r="F138" s="129"/>
      <c r="G138" s="345" t="str">
        <f t="shared" si="0"/>
        <v>KOVÁŘ Martin</v>
      </c>
      <c r="H138" s="345"/>
      <c r="I138" s="345"/>
      <c r="J138" s="345"/>
      <c r="K138" s="100" t="s">
        <v>220</v>
      </c>
      <c r="L138" s="130"/>
      <c r="O138" s="3"/>
      <c r="P138" s="3"/>
      <c r="S138" s="86"/>
      <c r="T138" s="75"/>
      <c r="U138" s="75"/>
      <c r="Z138" s="3"/>
      <c r="AA138" s="3"/>
    </row>
    <row r="139" spans="1:27" ht="14.25" hidden="1" customHeight="1">
      <c r="A139" s="134">
        <v>17966</v>
      </c>
      <c r="B139" s="377" t="s">
        <v>122</v>
      </c>
      <c r="C139" s="378"/>
      <c r="D139" s="348" t="s">
        <v>123</v>
      </c>
      <c r="E139" s="349"/>
      <c r="F139" s="129"/>
      <c r="G139" s="345" t="str">
        <f t="shared" si="0"/>
        <v>SMÉKAL Tomáš</v>
      </c>
      <c r="H139" s="345"/>
      <c r="I139" s="345"/>
      <c r="J139" s="345"/>
      <c r="K139" s="100" t="s">
        <v>221</v>
      </c>
      <c r="L139" s="130"/>
      <c r="O139" s="3"/>
      <c r="P139" s="3"/>
      <c r="S139" s="86"/>
      <c r="T139" s="75"/>
      <c r="U139" s="75"/>
      <c r="Z139" s="3"/>
      <c r="AA139" s="3"/>
    </row>
    <row r="140" spans="1:27" ht="14.25" hidden="1" customHeight="1">
      <c r="A140" s="134">
        <v>24518</v>
      </c>
      <c r="B140" s="377" t="s">
        <v>258</v>
      </c>
      <c r="C140" s="378"/>
      <c r="D140" s="348" t="s">
        <v>185</v>
      </c>
      <c r="E140" s="349"/>
      <c r="F140" s="129"/>
      <c r="G140" s="345" t="str">
        <f t="shared" si="0"/>
        <v>JIRSA Lukáš</v>
      </c>
      <c r="H140" s="345"/>
      <c r="I140" s="345"/>
      <c r="J140" s="345"/>
      <c r="K140" s="100" t="s">
        <v>222</v>
      </c>
      <c r="L140" s="130"/>
      <c r="O140" s="3"/>
      <c r="P140" s="3"/>
      <c r="S140" s="86"/>
      <c r="T140" s="75"/>
      <c r="U140" s="75"/>
      <c r="Z140" s="3"/>
      <c r="AA140" s="3"/>
    </row>
    <row r="141" spans="1:27" ht="14.25" hidden="1" customHeight="1">
      <c r="A141" s="134">
        <v>1070</v>
      </c>
      <c r="B141" s="377" t="s">
        <v>124</v>
      </c>
      <c r="C141" s="378"/>
      <c r="D141" s="348" t="s">
        <v>125</v>
      </c>
      <c r="E141" s="349"/>
      <c r="F141" s="129"/>
      <c r="G141" s="345" t="str">
        <f>CONCATENATE(B141," ",D141)</f>
        <v>KLUGANOST Vít</v>
      </c>
      <c r="H141" s="345"/>
      <c r="I141" s="345"/>
      <c r="J141" s="345"/>
      <c r="K141" s="100" t="s">
        <v>223</v>
      </c>
      <c r="L141" s="130"/>
      <c r="O141" s="3"/>
      <c r="P141" s="3"/>
      <c r="S141" s="86"/>
      <c r="T141" s="75"/>
      <c r="U141" s="75"/>
      <c r="Z141" s="3"/>
      <c r="AA141" s="3"/>
    </row>
    <row r="142" spans="1:27" ht="14.25" hidden="1" customHeight="1">
      <c r="A142" s="134">
        <v>18159</v>
      </c>
      <c r="B142" s="377" t="s">
        <v>126</v>
      </c>
      <c r="C142" s="378"/>
      <c r="D142" s="348" t="s">
        <v>96</v>
      </c>
      <c r="E142" s="349"/>
      <c r="F142" s="129"/>
      <c r="G142" s="345" t="str">
        <f>CONCATENATE(B142," ",D142)</f>
        <v>JELÍNEK Martin</v>
      </c>
      <c r="H142" s="345"/>
      <c r="I142" s="345"/>
      <c r="J142" s="345"/>
      <c r="K142" s="100" t="s">
        <v>224</v>
      </c>
      <c r="L142" s="130"/>
      <c r="O142" s="3"/>
      <c r="P142" s="3"/>
      <c r="S142" s="86"/>
      <c r="T142" s="75"/>
      <c r="U142" s="75"/>
      <c r="Z142" s="3"/>
      <c r="AA142" s="3"/>
    </row>
    <row r="143" spans="1:27" ht="14.25" hidden="1" customHeight="1">
      <c r="A143" s="134">
        <v>21157</v>
      </c>
      <c r="B143" s="377" t="s">
        <v>127</v>
      </c>
      <c r="C143" s="378"/>
      <c r="D143" s="348" t="s">
        <v>117</v>
      </c>
      <c r="E143" s="349"/>
      <c r="F143" s="129"/>
      <c r="G143" s="345" t="str">
        <f>CONCATENATE(B143," ",D143)</f>
        <v>LUKÁŠ Jan</v>
      </c>
      <c r="H143" s="345"/>
      <c r="I143" s="345"/>
      <c r="J143" s="345"/>
      <c r="K143" s="100" t="s">
        <v>225</v>
      </c>
      <c r="L143" s="130"/>
      <c r="O143" s="3"/>
      <c r="P143" s="3"/>
      <c r="S143" s="86"/>
      <c r="T143" s="75"/>
      <c r="U143" s="75"/>
      <c r="Z143" s="3"/>
      <c r="AA143" s="3"/>
    </row>
    <row r="144" spans="1:27" hidden="1">
      <c r="A144" s="134">
        <v>20739</v>
      </c>
      <c r="B144" s="377" t="s">
        <v>128</v>
      </c>
      <c r="C144" s="378"/>
      <c r="D144" s="348" t="s">
        <v>129</v>
      </c>
      <c r="E144" s="349"/>
      <c r="F144" s="129"/>
      <c r="G144" s="345" t="str">
        <f>CONCATENATE(B144," ",D144)</f>
        <v>MAŇOUR Ondřej</v>
      </c>
      <c r="H144" s="345"/>
      <c r="I144" s="345"/>
      <c r="J144" s="345"/>
      <c r="K144" s="100" t="s">
        <v>226</v>
      </c>
      <c r="L144" s="129"/>
      <c r="O144" s="3"/>
      <c r="P144" s="3"/>
      <c r="S144" s="86"/>
      <c r="T144" s="75"/>
      <c r="U144" s="75"/>
      <c r="Z144" s="3"/>
      <c r="AA144" s="3"/>
    </row>
    <row r="145" spans="1:27" hidden="1">
      <c r="A145" s="134">
        <v>25350</v>
      </c>
      <c r="B145" s="380" t="s">
        <v>128</v>
      </c>
      <c r="C145" s="378"/>
      <c r="D145" s="379" t="s">
        <v>262</v>
      </c>
      <c r="E145" s="349"/>
      <c r="F145" s="129"/>
      <c r="G145" s="345" t="str">
        <f t="shared" ref="G145:G187" si="1">CONCATENATE(B145," ",D145)</f>
        <v>MAŇOUR Kryštof</v>
      </c>
      <c r="H145" s="345"/>
      <c r="I145" s="345"/>
      <c r="J145" s="345"/>
      <c r="K145" s="100" t="s">
        <v>227</v>
      </c>
      <c r="L145" s="129"/>
      <c r="O145" s="3"/>
      <c r="P145" s="3"/>
      <c r="S145" s="86"/>
      <c r="T145" s="75"/>
      <c r="U145" s="75"/>
      <c r="Z145" s="3"/>
      <c r="AA145" s="3"/>
    </row>
    <row r="146" spans="1:27" hidden="1">
      <c r="A146" s="134">
        <v>23177</v>
      </c>
      <c r="B146" s="380" t="s">
        <v>348</v>
      </c>
      <c r="C146" s="481"/>
      <c r="D146" s="379" t="s">
        <v>181</v>
      </c>
      <c r="E146" s="486"/>
      <c r="F146" s="129"/>
      <c r="G146" s="345" t="str">
        <f>CONCATENATE(B146," ",D146)</f>
        <v>KAŠPAR Josef</v>
      </c>
      <c r="H146" s="345"/>
      <c r="I146" s="345"/>
      <c r="J146" s="345"/>
      <c r="K146" s="100" t="s">
        <v>228</v>
      </c>
      <c r="L146" s="129"/>
      <c r="O146" s="3"/>
      <c r="P146" s="3"/>
      <c r="S146" s="86"/>
      <c r="T146" s="75"/>
      <c r="U146" s="75"/>
      <c r="Z146" s="3"/>
      <c r="AA146" s="3"/>
    </row>
    <row r="147" spans="1:27" hidden="1">
      <c r="A147" s="133">
        <v>24713</v>
      </c>
      <c r="B147" s="381" t="s">
        <v>130</v>
      </c>
      <c r="C147" s="382"/>
      <c r="D147" s="393" t="s">
        <v>131</v>
      </c>
      <c r="E147" s="392"/>
      <c r="F147" s="128"/>
      <c r="G147" s="338" t="str">
        <f t="shared" si="1"/>
        <v>BANDASOVÁ Ivana</v>
      </c>
      <c r="H147" s="338"/>
      <c r="I147" s="338"/>
      <c r="J147" s="338"/>
      <c r="K147" s="185" t="s">
        <v>355</v>
      </c>
      <c r="L147" s="129"/>
      <c r="O147" s="3"/>
      <c r="P147" s="3"/>
      <c r="S147" s="86"/>
      <c r="T147" s="75"/>
      <c r="U147" s="75"/>
      <c r="Z147" s="3"/>
      <c r="AA147" s="3"/>
    </row>
    <row r="148" spans="1:27" hidden="1">
      <c r="A148" s="133">
        <v>18910</v>
      </c>
      <c r="B148" s="381" t="s">
        <v>132</v>
      </c>
      <c r="C148" s="382"/>
      <c r="D148" s="393" t="s">
        <v>133</v>
      </c>
      <c r="E148" s="392"/>
      <c r="F148" s="128"/>
      <c r="G148" s="338" t="str">
        <f t="shared" si="1"/>
        <v>DYMÁČKOVÁ Markéta</v>
      </c>
      <c r="H148" s="338"/>
      <c r="I148" s="338"/>
      <c r="J148" s="338"/>
      <c r="K148" s="185" t="s">
        <v>220</v>
      </c>
      <c r="L148" s="129"/>
      <c r="O148" s="3"/>
      <c r="P148" s="3"/>
      <c r="S148" s="86"/>
      <c r="T148" s="75"/>
      <c r="U148" s="75"/>
      <c r="Z148" s="3"/>
      <c r="AA148" s="3"/>
    </row>
    <row r="149" spans="1:27" hidden="1">
      <c r="A149" s="133">
        <v>10264</v>
      </c>
      <c r="B149" s="381" t="s">
        <v>134</v>
      </c>
      <c r="C149" s="382"/>
      <c r="D149" s="393" t="s">
        <v>117</v>
      </c>
      <c r="E149" s="392"/>
      <c r="F149" s="128"/>
      <c r="G149" s="338" t="str">
        <f t="shared" si="1"/>
        <v>KRATOCHVIL Jan</v>
      </c>
      <c r="H149" s="338"/>
      <c r="I149" s="338"/>
      <c r="J149" s="338"/>
      <c r="K149" s="185" t="s">
        <v>221</v>
      </c>
      <c r="L149" s="129"/>
      <c r="O149" s="3"/>
      <c r="P149" s="3"/>
      <c r="S149" s="86"/>
      <c r="T149" s="75"/>
      <c r="U149" s="75"/>
      <c r="Z149" s="3"/>
      <c r="AA149" s="3"/>
    </row>
    <row r="150" spans="1:27" hidden="1">
      <c r="A150" s="133">
        <v>21451</v>
      </c>
      <c r="B150" s="381" t="s">
        <v>135</v>
      </c>
      <c r="C150" s="382"/>
      <c r="D150" s="393" t="s">
        <v>106</v>
      </c>
      <c r="E150" s="392"/>
      <c r="F150" s="128"/>
      <c r="G150" s="338" t="str">
        <f t="shared" si="1"/>
        <v>JANATA Petr</v>
      </c>
      <c r="H150" s="338"/>
      <c r="I150" s="338"/>
      <c r="J150" s="338"/>
      <c r="K150" s="185" t="s">
        <v>222</v>
      </c>
      <c r="L150" s="129"/>
      <c r="O150" s="3"/>
      <c r="P150" s="3"/>
      <c r="S150" s="86"/>
      <c r="T150" s="75"/>
      <c r="U150" s="75"/>
      <c r="Z150" s="3"/>
      <c r="AA150" s="3"/>
    </row>
    <row r="151" spans="1:27" hidden="1">
      <c r="A151" s="133">
        <v>12386</v>
      </c>
      <c r="B151" s="381" t="s">
        <v>136</v>
      </c>
      <c r="C151" s="382"/>
      <c r="D151" s="393" t="s">
        <v>123</v>
      </c>
      <c r="E151" s="392"/>
      <c r="F151" s="128"/>
      <c r="G151" s="338" t="str">
        <f t="shared" si="1"/>
        <v>JÍCHA Tomáš</v>
      </c>
      <c r="H151" s="338"/>
      <c r="I151" s="338"/>
      <c r="J151" s="338"/>
      <c r="K151" s="185" t="s">
        <v>223</v>
      </c>
      <c r="L151" s="129"/>
      <c r="O151" s="3"/>
      <c r="P151" s="3"/>
      <c r="S151" s="86"/>
      <c r="T151" s="75"/>
      <c r="U151" s="75"/>
      <c r="Z151" s="3"/>
      <c r="AA151" s="3"/>
    </row>
    <row r="152" spans="1:27" hidden="1">
      <c r="A152" s="133">
        <v>24714</v>
      </c>
      <c r="B152" s="381" t="s">
        <v>137</v>
      </c>
      <c r="C152" s="382"/>
      <c r="D152" s="393" t="s">
        <v>138</v>
      </c>
      <c r="E152" s="392"/>
      <c r="F152" s="128"/>
      <c r="G152" s="338" t="str">
        <f t="shared" si="1"/>
        <v>JIRÁSKOVÁ Gabriela</v>
      </c>
      <c r="H152" s="338"/>
      <c r="I152" s="338"/>
      <c r="J152" s="338"/>
      <c r="K152" s="185" t="s">
        <v>224</v>
      </c>
      <c r="L152" s="129"/>
      <c r="O152" s="3"/>
      <c r="P152" s="3"/>
      <c r="S152" s="86"/>
      <c r="T152" s="75"/>
      <c r="U152" s="75"/>
      <c r="Z152" s="3"/>
      <c r="AA152" s="3"/>
    </row>
    <row r="153" spans="1:27" hidden="1">
      <c r="A153" s="133">
        <v>2590</v>
      </c>
      <c r="B153" s="381" t="s">
        <v>139</v>
      </c>
      <c r="C153" s="382"/>
      <c r="D153" s="393" t="s">
        <v>106</v>
      </c>
      <c r="E153" s="392"/>
      <c r="F153" s="128"/>
      <c r="G153" s="338" t="str">
        <f t="shared" si="1"/>
        <v>KAPAL  Petr</v>
      </c>
      <c r="H153" s="338"/>
      <c r="I153" s="338"/>
      <c r="J153" s="338"/>
      <c r="K153" s="185" t="s">
        <v>225</v>
      </c>
      <c r="L153" s="129"/>
      <c r="O153" s="3"/>
      <c r="P153" s="3"/>
      <c r="S153" s="86"/>
      <c r="T153" s="75"/>
      <c r="U153" s="75"/>
      <c r="Z153" s="3"/>
      <c r="AA153" s="3"/>
    </row>
    <row r="154" spans="1:27" hidden="1">
      <c r="A154" s="133">
        <v>25607</v>
      </c>
      <c r="B154" s="381" t="s">
        <v>326</v>
      </c>
      <c r="C154" s="382"/>
      <c r="D154" s="391" t="s">
        <v>327</v>
      </c>
      <c r="E154" s="392"/>
      <c r="F154" s="128"/>
      <c r="G154" s="338" t="str">
        <f t="shared" si="1"/>
        <v>KAPROVÁ Ludmila</v>
      </c>
      <c r="H154" s="338"/>
      <c r="I154" s="338"/>
      <c r="J154" s="338"/>
      <c r="K154" s="185" t="s">
        <v>226</v>
      </c>
      <c r="L154" s="129"/>
      <c r="O154" s="3"/>
      <c r="P154" s="3"/>
      <c r="S154" s="86"/>
      <c r="T154" s="75"/>
      <c r="U154" s="75"/>
      <c r="Z154" s="3"/>
      <c r="AA154" s="3"/>
    </row>
    <row r="155" spans="1:27" hidden="1">
      <c r="A155" s="133">
        <v>13398</v>
      </c>
      <c r="B155" s="381" t="s">
        <v>140</v>
      </c>
      <c r="C155" s="382"/>
      <c r="D155" s="393" t="s">
        <v>141</v>
      </c>
      <c r="E155" s="392"/>
      <c r="F155" s="128"/>
      <c r="G155" s="338" t="str">
        <f t="shared" si="1"/>
        <v>MUSIL Ladislav</v>
      </c>
      <c r="H155" s="338"/>
      <c r="I155" s="338"/>
      <c r="J155" s="338"/>
      <c r="K155" s="185" t="s">
        <v>227</v>
      </c>
      <c r="L155" s="129"/>
      <c r="O155" s="3"/>
      <c r="P155" s="3"/>
      <c r="S155" s="86"/>
      <c r="T155" s="75"/>
      <c r="U155" s="75"/>
      <c r="Z155" s="3"/>
      <c r="AA155" s="3"/>
    </row>
    <row r="156" spans="1:27" hidden="1">
      <c r="A156" s="133">
        <v>20059</v>
      </c>
      <c r="B156" s="381" t="s">
        <v>142</v>
      </c>
      <c r="C156" s="382"/>
      <c r="D156" s="393" t="s">
        <v>143</v>
      </c>
      <c r="E156" s="392"/>
      <c r="F156" s="128"/>
      <c r="G156" s="338" t="str">
        <f t="shared" si="1"/>
        <v>SOMOLÍKOVÁ  Emílie</v>
      </c>
      <c r="H156" s="338"/>
      <c r="I156" s="338"/>
      <c r="J156" s="338"/>
      <c r="K156" s="185" t="s">
        <v>228</v>
      </c>
      <c r="L156" s="129"/>
      <c r="O156" s="3"/>
      <c r="P156" s="3"/>
      <c r="S156" s="86"/>
      <c r="T156" s="75"/>
      <c r="U156" s="75"/>
      <c r="Z156" s="3"/>
      <c r="AA156" s="3"/>
    </row>
    <row r="157" spans="1:27" hidden="1">
      <c r="A157" s="133">
        <v>21028</v>
      </c>
      <c r="B157" s="381" t="s">
        <v>144</v>
      </c>
      <c r="C157" s="382"/>
      <c r="D157" s="393" t="s">
        <v>145</v>
      </c>
      <c r="E157" s="392"/>
      <c r="F157" s="128"/>
      <c r="G157" s="338" t="str">
        <f t="shared" si="1"/>
        <v>ŠŤOVÍČEK  Pavel</v>
      </c>
      <c r="H157" s="338"/>
      <c r="I157" s="338"/>
      <c r="J157" s="338"/>
      <c r="K157" s="185" t="s">
        <v>229</v>
      </c>
      <c r="L157" s="129"/>
      <c r="O157" s="3"/>
      <c r="P157" s="3"/>
      <c r="S157" s="86"/>
      <c r="T157" s="75"/>
      <c r="U157" s="75"/>
      <c r="Z157" s="3"/>
      <c r="AA157" s="3"/>
    </row>
    <row r="158" spans="1:27" hidden="1">
      <c r="A158" s="133">
        <v>24715</v>
      </c>
      <c r="B158" s="381" t="s">
        <v>146</v>
      </c>
      <c r="C158" s="382"/>
      <c r="D158" s="393" t="s">
        <v>147</v>
      </c>
      <c r="E158" s="392"/>
      <c r="F158" s="128"/>
      <c r="G158" s="338" t="str">
        <f t="shared" si="1"/>
        <v>VÁCLAVKOVÁ Eva</v>
      </c>
      <c r="H158" s="338"/>
      <c r="I158" s="338"/>
      <c r="J158" s="338"/>
      <c r="K158" s="185" t="s">
        <v>230</v>
      </c>
      <c r="L158" s="129"/>
      <c r="O158" s="3"/>
      <c r="P158" s="3"/>
      <c r="S158" s="86"/>
      <c r="T158" s="75"/>
      <c r="U158" s="75"/>
      <c r="Z158" s="3"/>
      <c r="AA158" s="3"/>
    </row>
    <row r="159" spans="1:27" hidden="1">
      <c r="A159" s="133">
        <v>10974</v>
      </c>
      <c r="B159" s="381" t="s">
        <v>148</v>
      </c>
      <c r="C159" s="382"/>
      <c r="D159" s="393" t="s">
        <v>149</v>
      </c>
      <c r="E159" s="392"/>
      <c r="F159" s="128"/>
      <c r="G159" s="338" t="str">
        <f t="shared" si="1"/>
        <v>ZACHAŘ Čeněk</v>
      </c>
      <c r="H159" s="338"/>
      <c r="I159" s="338"/>
      <c r="J159" s="338"/>
      <c r="K159" s="185" t="s">
        <v>231</v>
      </c>
      <c r="L159" s="129"/>
      <c r="O159" s="3"/>
      <c r="P159" s="3"/>
      <c r="S159" s="86"/>
      <c r="T159" s="75"/>
      <c r="U159" s="75"/>
      <c r="Z159" s="3"/>
      <c r="AA159" s="3"/>
    </row>
    <row r="160" spans="1:27" hidden="1">
      <c r="A160" s="134">
        <v>10912</v>
      </c>
      <c r="B160" s="380" t="s">
        <v>299</v>
      </c>
      <c r="C160" s="378"/>
      <c r="D160" s="379" t="s">
        <v>104</v>
      </c>
      <c r="E160" s="349"/>
      <c r="F160" s="129"/>
      <c r="G160" s="345" t="str">
        <f t="shared" ref="G160:G167" si="2">CONCATENATE(B160," ",D160)</f>
        <v>ŠMEJKAL  Jaroslav</v>
      </c>
      <c r="H160" s="345"/>
      <c r="I160" s="345"/>
      <c r="J160" s="345"/>
      <c r="K160" s="100" t="s">
        <v>356</v>
      </c>
      <c r="L160" s="129"/>
      <c r="O160" s="3"/>
      <c r="P160" s="3"/>
      <c r="S160" s="86"/>
      <c r="T160" s="75"/>
      <c r="U160" s="75"/>
      <c r="Z160" s="3"/>
      <c r="AA160" s="3"/>
    </row>
    <row r="161" spans="1:27" hidden="1">
      <c r="A161" s="134">
        <v>25485</v>
      </c>
      <c r="B161" s="380" t="s">
        <v>300</v>
      </c>
      <c r="C161" s="378"/>
      <c r="D161" s="379" t="s">
        <v>117</v>
      </c>
      <c r="E161" s="349"/>
      <c r="F161" s="129"/>
      <c r="G161" s="345" t="str">
        <f t="shared" si="2"/>
        <v>NECKÁŘ Jan</v>
      </c>
      <c r="H161" s="345"/>
      <c r="I161" s="345"/>
      <c r="J161" s="345"/>
      <c r="K161" s="100" t="s">
        <v>220</v>
      </c>
      <c r="L161" s="129"/>
      <c r="O161" s="3"/>
      <c r="P161" s="3"/>
      <c r="S161" s="86"/>
      <c r="T161" s="75"/>
      <c r="U161" s="75"/>
      <c r="Z161" s="3"/>
      <c r="AA161" s="3"/>
    </row>
    <row r="162" spans="1:27" hidden="1">
      <c r="A162" s="134">
        <v>19667</v>
      </c>
      <c r="B162" s="380" t="s">
        <v>301</v>
      </c>
      <c r="C162" s="378"/>
      <c r="D162" s="379" t="s">
        <v>170</v>
      </c>
      <c r="E162" s="349"/>
      <c r="F162" s="129"/>
      <c r="G162" s="345" t="str">
        <f t="shared" si="2"/>
        <v>VYKOUKOVÁ Jitka</v>
      </c>
      <c r="H162" s="345"/>
      <c r="I162" s="345"/>
      <c r="J162" s="345"/>
      <c r="K162" s="100" t="s">
        <v>221</v>
      </c>
      <c r="L162" s="129"/>
      <c r="O162" s="3"/>
      <c r="P162" s="3"/>
      <c r="S162" s="86"/>
      <c r="T162" s="75"/>
      <c r="U162" s="75"/>
      <c r="Z162" s="3"/>
      <c r="AA162" s="3"/>
    </row>
    <row r="163" spans="1:27" hidden="1">
      <c r="A163" s="134">
        <v>14557</v>
      </c>
      <c r="B163" s="380" t="s">
        <v>302</v>
      </c>
      <c r="C163" s="378"/>
      <c r="D163" s="379" t="s">
        <v>111</v>
      </c>
      <c r="E163" s="349"/>
      <c r="F163" s="129"/>
      <c r="G163" s="345" t="str">
        <f t="shared" si="2"/>
        <v>PETER Jiří</v>
      </c>
      <c r="H163" s="345"/>
      <c r="I163" s="345"/>
      <c r="J163" s="345"/>
      <c r="K163" s="100" t="s">
        <v>222</v>
      </c>
      <c r="L163" s="129"/>
      <c r="O163" s="3"/>
      <c r="P163" s="3"/>
      <c r="S163" s="86"/>
      <c r="T163" s="75"/>
      <c r="U163" s="75"/>
      <c r="Z163" s="3"/>
      <c r="AA163" s="3"/>
    </row>
    <row r="164" spans="1:27" hidden="1">
      <c r="A164" s="134">
        <v>21413</v>
      </c>
      <c r="B164" s="380" t="s">
        <v>303</v>
      </c>
      <c r="C164" s="378"/>
      <c r="D164" s="379" t="s">
        <v>111</v>
      </c>
      <c r="E164" s="349"/>
      <c r="F164" s="129"/>
      <c r="G164" s="345" t="str">
        <f t="shared" si="2"/>
        <v>HAKEN Jiří</v>
      </c>
      <c r="H164" s="345"/>
      <c r="I164" s="345"/>
      <c r="J164" s="345"/>
      <c r="K164" s="100" t="s">
        <v>223</v>
      </c>
      <c r="L164" s="129"/>
      <c r="O164" s="3"/>
      <c r="P164" s="3"/>
      <c r="S164" s="86"/>
      <c r="T164" s="75"/>
      <c r="U164" s="75"/>
      <c r="Z164" s="3"/>
      <c r="AA164" s="3"/>
    </row>
    <row r="165" spans="1:27" hidden="1">
      <c r="A165" s="134">
        <v>1087</v>
      </c>
      <c r="B165" s="380" t="s">
        <v>304</v>
      </c>
      <c r="C165" s="378"/>
      <c r="D165" s="379" t="s">
        <v>172</v>
      </c>
      <c r="E165" s="349"/>
      <c r="F165" s="129"/>
      <c r="G165" s="345" t="str">
        <f t="shared" si="2"/>
        <v>PYTLÍKOVÁ Květa</v>
      </c>
      <c r="H165" s="345"/>
      <c r="I165" s="345"/>
      <c r="J165" s="345"/>
      <c r="K165" s="100" t="s">
        <v>224</v>
      </c>
      <c r="L165" s="129"/>
      <c r="O165" s="3"/>
      <c r="P165" s="3"/>
      <c r="S165" s="86"/>
      <c r="T165" s="75"/>
      <c r="U165" s="75"/>
      <c r="Z165" s="3"/>
      <c r="AA165" s="3"/>
    </row>
    <row r="166" spans="1:27" hidden="1">
      <c r="A166" s="134">
        <v>1305</v>
      </c>
      <c r="B166" s="380" t="s">
        <v>305</v>
      </c>
      <c r="C166" s="378"/>
      <c r="D166" s="379" t="s">
        <v>187</v>
      </c>
      <c r="E166" s="349"/>
      <c r="F166" s="129"/>
      <c r="G166" s="345" t="str">
        <f t="shared" si="2"/>
        <v>MANSFELDOVÁ Jiřina</v>
      </c>
      <c r="H166" s="345"/>
      <c r="I166" s="345"/>
      <c r="J166" s="345"/>
      <c r="K166" s="100" t="s">
        <v>225</v>
      </c>
      <c r="L166" s="129"/>
      <c r="O166" s="3"/>
      <c r="P166" s="3"/>
      <c r="S166" s="86"/>
      <c r="T166" s="75"/>
      <c r="U166" s="75"/>
      <c r="Z166" s="3"/>
      <c r="AA166" s="3"/>
    </row>
    <row r="167" spans="1:27" hidden="1">
      <c r="A167" s="134">
        <v>14349</v>
      </c>
      <c r="B167" s="477" t="s">
        <v>306</v>
      </c>
      <c r="C167" s="478"/>
      <c r="D167" s="482" t="s">
        <v>170</v>
      </c>
      <c r="E167" s="483"/>
      <c r="F167" s="129"/>
      <c r="G167" s="345" t="str">
        <f t="shared" si="2"/>
        <v>RUNTSCHOVÁ Jitka</v>
      </c>
      <c r="H167" s="345"/>
      <c r="I167" s="345"/>
      <c r="J167" s="345"/>
      <c r="K167" s="100" t="s">
        <v>226</v>
      </c>
      <c r="L167" s="129"/>
      <c r="O167" s="3"/>
      <c r="P167" s="3"/>
      <c r="S167" s="86"/>
      <c r="T167" s="75"/>
      <c r="U167" s="75"/>
      <c r="Z167" s="3"/>
      <c r="AA167" s="3"/>
    </row>
    <row r="168" spans="1:27" hidden="1">
      <c r="A168" s="134">
        <v>15944</v>
      </c>
      <c r="B168" s="380" t="s">
        <v>307</v>
      </c>
      <c r="C168" s="378"/>
      <c r="D168" s="379" t="s">
        <v>197</v>
      </c>
      <c r="E168" s="349"/>
      <c r="F168" s="129"/>
      <c r="G168" s="345" t="str">
        <f t="shared" si="1"/>
        <v>PYTLÍK Jakub</v>
      </c>
      <c r="H168" s="345"/>
      <c r="I168" s="345"/>
      <c r="J168" s="345"/>
      <c r="K168" s="100" t="s">
        <v>227</v>
      </c>
      <c r="L168" s="129"/>
      <c r="O168" s="3"/>
      <c r="P168" s="3"/>
      <c r="S168" s="86"/>
      <c r="T168" s="75"/>
      <c r="U168" s="75"/>
      <c r="Z168" s="3"/>
      <c r="AA168" s="3"/>
    </row>
    <row r="169" spans="1:27" hidden="1">
      <c r="A169" s="134"/>
      <c r="B169" s="377"/>
      <c r="C169" s="378"/>
      <c r="D169" s="348"/>
      <c r="E169" s="349"/>
      <c r="F169" s="129"/>
      <c r="G169" s="345" t="str">
        <f t="shared" si="1"/>
        <v xml:space="preserve"> </v>
      </c>
      <c r="H169" s="345"/>
      <c r="I169" s="345"/>
      <c r="J169" s="345"/>
      <c r="K169" s="100" t="s">
        <v>228</v>
      </c>
      <c r="L169" s="129"/>
      <c r="O169" s="3"/>
      <c r="P169" s="3"/>
      <c r="S169" s="86"/>
      <c r="T169" s="75"/>
      <c r="U169" s="75"/>
      <c r="Z169" s="3"/>
      <c r="AA169" s="3"/>
    </row>
    <row r="170" spans="1:27" hidden="1">
      <c r="A170" s="133">
        <v>19845</v>
      </c>
      <c r="B170" s="381" t="s">
        <v>154</v>
      </c>
      <c r="C170" s="382"/>
      <c r="D170" s="393" t="s">
        <v>155</v>
      </c>
      <c r="E170" s="392"/>
      <c r="F170" s="128"/>
      <c r="G170" s="338" t="str">
        <f t="shared" si="1"/>
        <v>VÁVRA Ivo</v>
      </c>
      <c r="H170" s="338"/>
      <c r="I170" s="338"/>
      <c r="J170" s="338"/>
      <c r="K170" s="185" t="s">
        <v>357</v>
      </c>
      <c r="L170" s="129"/>
      <c r="O170" s="3"/>
      <c r="P170" s="3"/>
      <c r="S170" s="86"/>
      <c r="T170" s="75"/>
      <c r="U170" s="75"/>
      <c r="Z170" s="3"/>
      <c r="AA170" s="3"/>
    </row>
    <row r="171" spans="1:27" hidden="1">
      <c r="A171" s="133">
        <v>823</v>
      </c>
      <c r="B171" s="381" t="s">
        <v>156</v>
      </c>
      <c r="C171" s="382"/>
      <c r="D171" s="393" t="s">
        <v>152</v>
      </c>
      <c r="E171" s="392"/>
      <c r="F171" s="128"/>
      <c r="G171" s="338" t="str">
        <f t="shared" si="1"/>
        <v>MYŠIČKOVÁ Jana</v>
      </c>
      <c r="H171" s="338"/>
      <c r="I171" s="338"/>
      <c r="J171" s="338"/>
      <c r="K171" s="185" t="s">
        <v>220</v>
      </c>
      <c r="L171" s="129"/>
      <c r="O171" s="3"/>
      <c r="P171" s="3"/>
      <c r="S171" s="86"/>
      <c r="T171" s="75"/>
      <c r="U171" s="75"/>
      <c r="Z171" s="3"/>
      <c r="AA171" s="3"/>
    </row>
    <row r="172" spans="1:27" hidden="1">
      <c r="A172" s="133">
        <v>9966</v>
      </c>
      <c r="B172" s="381" t="s">
        <v>313</v>
      </c>
      <c r="C172" s="382"/>
      <c r="D172" s="391" t="s">
        <v>104</v>
      </c>
      <c r="E172" s="392"/>
      <c r="F172" s="128"/>
      <c r="G172" s="338" t="str">
        <f t="shared" si="1"/>
        <v>BĚLOHLÁVEK Jaroslav</v>
      </c>
      <c r="H172" s="338"/>
      <c r="I172" s="338"/>
      <c r="J172" s="338"/>
      <c r="K172" s="185" t="s">
        <v>221</v>
      </c>
      <c r="L172" s="129"/>
      <c r="O172" s="3"/>
      <c r="P172" s="3"/>
      <c r="S172" s="86"/>
      <c r="T172" s="75"/>
      <c r="U172" s="75"/>
      <c r="Z172" s="3"/>
      <c r="AA172" s="3"/>
    </row>
    <row r="173" spans="1:27" hidden="1">
      <c r="A173" s="133">
        <v>1372</v>
      </c>
      <c r="B173" s="381" t="s">
        <v>314</v>
      </c>
      <c r="C173" s="382"/>
      <c r="D173" s="391" t="s">
        <v>111</v>
      </c>
      <c r="E173" s="392"/>
      <c r="F173" s="128"/>
      <c r="G173" s="338" t="str">
        <f t="shared" si="1"/>
        <v>VILÍMOVSKÝ Jiří</v>
      </c>
      <c r="H173" s="338"/>
      <c r="I173" s="338"/>
      <c r="J173" s="338"/>
      <c r="K173" s="185" t="s">
        <v>222</v>
      </c>
      <c r="L173" s="129"/>
      <c r="O173" s="3"/>
      <c r="P173" s="3"/>
      <c r="S173" s="86"/>
      <c r="T173" s="75"/>
      <c r="U173" s="75"/>
      <c r="Z173" s="3"/>
      <c r="AA173" s="3"/>
    </row>
    <row r="174" spans="1:27" hidden="1">
      <c r="A174" s="133">
        <v>1366</v>
      </c>
      <c r="B174" s="381" t="s">
        <v>157</v>
      </c>
      <c r="C174" s="382"/>
      <c r="D174" s="393" t="s">
        <v>158</v>
      </c>
      <c r="E174" s="392"/>
      <c r="F174" s="128"/>
      <c r="G174" s="338" t="str">
        <f t="shared" si="1"/>
        <v>STRNAD Vladimír</v>
      </c>
      <c r="H174" s="338"/>
      <c r="I174" s="338"/>
      <c r="J174" s="338"/>
      <c r="K174" s="185" t="s">
        <v>223</v>
      </c>
      <c r="L174" s="129"/>
      <c r="O174" s="3"/>
      <c r="P174" s="3"/>
      <c r="S174" s="86"/>
      <c r="T174" s="75"/>
      <c r="U174" s="75"/>
      <c r="Z174" s="3"/>
      <c r="AA174" s="3"/>
    </row>
    <row r="175" spans="1:27" hidden="1">
      <c r="A175" s="133">
        <v>834</v>
      </c>
      <c r="B175" s="381" t="s">
        <v>159</v>
      </c>
      <c r="C175" s="382"/>
      <c r="D175" s="393" t="s">
        <v>160</v>
      </c>
      <c r="E175" s="392"/>
      <c r="F175" s="128"/>
      <c r="G175" s="338" t="str">
        <f t="shared" si="1"/>
        <v>ŠPIČKOVÁ  Johana</v>
      </c>
      <c r="H175" s="338"/>
      <c r="I175" s="338"/>
      <c r="J175" s="338"/>
      <c r="K175" s="185" t="s">
        <v>224</v>
      </c>
      <c r="L175" s="129"/>
      <c r="O175" s="3"/>
      <c r="P175" s="3"/>
      <c r="S175" s="86"/>
      <c r="T175" s="75"/>
      <c r="U175" s="75"/>
      <c r="Z175" s="3"/>
      <c r="AA175" s="3"/>
    </row>
    <row r="176" spans="1:27" hidden="1">
      <c r="A176" s="133">
        <v>13850</v>
      </c>
      <c r="B176" s="381" t="s">
        <v>161</v>
      </c>
      <c r="C176" s="382"/>
      <c r="D176" s="393" t="s">
        <v>101</v>
      </c>
      <c r="E176" s="392"/>
      <c r="F176" s="128"/>
      <c r="G176" s="338" t="str">
        <f t="shared" si="1"/>
        <v>WOLF Karel</v>
      </c>
      <c r="H176" s="338"/>
      <c r="I176" s="338"/>
      <c r="J176" s="338"/>
      <c r="K176" s="185" t="s">
        <v>225</v>
      </c>
      <c r="L176" s="129"/>
      <c r="O176" s="3"/>
      <c r="P176" s="3"/>
      <c r="S176" s="86"/>
      <c r="T176" s="75"/>
      <c r="U176" s="75"/>
      <c r="Z176" s="3"/>
      <c r="AA176" s="3"/>
    </row>
    <row r="177" spans="1:27" hidden="1">
      <c r="A177" s="133">
        <v>21853</v>
      </c>
      <c r="B177" s="381" t="s">
        <v>162</v>
      </c>
      <c r="C177" s="382"/>
      <c r="D177" s="393" t="s">
        <v>101</v>
      </c>
      <c r="E177" s="392"/>
      <c r="F177" s="128"/>
      <c r="G177" s="338" t="str">
        <f t="shared" si="1"/>
        <v>SVITAVSKÝ Karel</v>
      </c>
      <c r="H177" s="338"/>
      <c r="I177" s="338"/>
      <c r="J177" s="338"/>
      <c r="K177" s="185" t="s">
        <v>226</v>
      </c>
      <c r="L177" s="129"/>
      <c r="O177" s="3"/>
      <c r="P177" s="3"/>
      <c r="S177" s="86"/>
      <c r="T177" s="75"/>
      <c r="U177" s="75"/>
      <c r="Z177" s="3"/>
      <c r="AA177" s="3"/>
    </row>
    <row r="178" spans="1:27" hidden="1">
      <c r="A178" s="133"/>
      <c r="B178" s="381"/>
      <c r="C178" s="382"/>
      <c r="D178" s="393"/>
      <c r="E178" s="392"/>
      <c r="F178" s="128"/>
      <c r="G178" s="338" t="str">
        <f t="shared" si="1"/>
        <v xml:space="preserve"> </v>
      </c>
      <c r="H178" s="338"/>
      <c r="I178" s="338"/>
      <c r="J178" s="338"/>
      <c r="K178" s="185" t="s">
        <v>227</v>
      </c>
      <c r="L178" s="129"/>
      <c r="O178" s="3"/>
      <c r="P178" s="3"/>
      <c r="S178" s="86"/>
      <c r="T178" s="75"/>
      <c r="U178" s="75"/>
      <c r="Z178" s="3"/>
      <c r="AA178" s="3"/>
    </row>
    <row r="179" spans="1:27" hidden="1">
      <c r="A179" s="133"/>
      <c r="B179" s="381"/>
      <c r="C179" s="382"/>
      <c r="D179" s="393"/>
      <c r="E179" s="392"/>
      <c r="F179" s="128"/>
      <c r="G179" s="338" t="str">
        <f t="shared" si="1"/>
        <v xml:space="preserve"> </v>
      </c>
      <c r="H179" s="338"/>
      <c r="I179" s="338"/>
      <c r="J179" s="338"/>
      <c r="K179" s="185" t="s">
        <v>228</v>
      </c>
      <c r="L179" s="129"/>
      <c r="O179" s="3"/>
      <c r="P179" s="3"/>
      <c r="S179" s="86"/>
      <c r="T179" s="75"/>
      <c r="U179" s="75"/>
      <c r="Z179" s="3"/>
      <c r="AA179" s="3"/>
    </row>
    <row r="180" spans="1:27" hidden="1">
      <c r="A180" s="134">
        <v>15064</v>
      </c>
      <c r="B180" s="377" t="s">
        <v>163</v>
      </c>
      <c r="C180" s="378"/>
      <c r="D180" s="348" t="s">
        <v>114</v>
      </c>
      <c r="E180" s="349"/>
      <c r="F180" s="129"/>
      <c r="G180" s="345" t="str">
        <f t="shared" si="1"/>
        <v>CEPL Zdeněk</v>
      </c>
      <c r="H180" s="345"/>
      <c r="I180" s="345"/>
      <c r="J180" s="345"/>
      <c r="K180" s="100" t="s">
        <v>358</v>
      </c>
      <c r="L180" s="129"/>
      <c r="O180" s="3"/>
      <c r="P180" s="3"/>
      <c r="S180" s="86"/>
      <c r="T180" s="75"/>
      <c r="U180" s="75"/>
      <c r="Z180" s="3"/>
      <c r="AA180" s="3"/>
    </row>
    <row r="181" spans="1:27" hidden="1">
      <c r="A181" s="134">
        <v>23740</v>
      </c>
      <c r="B181" s="377" t="s">
        <v>164</v>
      </c>
      <c r="C181" s="378"/>
      <c r="D181" s="348" t="s">
        <v>107</v>
      </c>
      <c r="E181" s="349"/>
      <c r="F181" s="129"/>
      <c r="G181" s="345" t="str">
        <f t="shared" si="1"/>
        <v>ČERNÝ Milan</v>
      </c>
      <c r="H181" s="345"/>
      <c r="I181" s="345"/>
      <c r="J181" s="345"/>
      <c r="K181" s="100" t="s">
        <v>220</v>
      </c>
      <c r="L181" s="129"/>
      <c r="O181" s="3"/>
      <c r="P181" s="3"/>
      <c r="S181" s="86"/>
      <c r="T181" s="75"/>
      <c r="U181" s="75"/>
      <c r="Z181" s="3"/>
      <c r="AA181" s="3"/>
    </row>
    <row r="182" spans="1:27" hidden="1">
      <c r="A182" s="134">
        <v>16602</v>
      </c>
      <c r="B182" s="377" t="s">
        <v>165</v>
      </c>
      <c r="C182" s="378"/>
      <c r="D182" s="348" t="s">
        <v>125</v>
      </c>
      <c r="E182" s="349"/>
      <c r="F182" s="129"/>
      <c r="G182" s="345" t="str">
        <f t="shared" si="1"/>
        <v>FIKEJZL Vít</v>
      </c>
      <c r="H182" s="345"/>
      <c r="I182" s="345"/>
      <c r="J182" s="345"/>
      <c r="K182" s="100" t="s">
        <v>221</v>
      </c>
      <c r="L182" s="129"/>
      <c r="O182" s="3"/>
      <c r="P182" s="3"/>
      <c r="S182" s="86"/>
      <c r="T182" s="75"/>
      <c r="U182" s="75"/>
      <c r="Z182" s="3"/>
      <c r="AA182" s="3"/>
    </row>
    <row r="183" spans="1:27" hidden="1">
      <c r="A183" s="134">
        <v>13363</v>
      </c>
      <c r="B183" s="377" t="s">
        <v>166</v>
      </c>
      <c r="C183" s="378"/>
      <c r="D183" s="348" t="s">
        <v>111</v>
      </c>
      <c r="E183" s="349"/>
      <c r="F183" s="129"/>
      <c r="G183" s="345" t="str">
        <f t="shared" si="1"/>
        <v>LANKAŠ Jiří</v>
      </c>
      <c r="H183" s="345"/>
      <c r="I183" s="345"/>
      <c r="J183" s="345"/>
      <c r="K183" s="100" t="s">
        <v>222</v>
      </c>
      <c r="L183" s="129"/>
      <c r="O183" s="3"/>
      <c r="P183" s="3"/>
      <c r="S183" s="86"/>
      <c r="T183" s="75"/>
      <c r="U183" s="75"/>
      <c r="Z183" s="3"/>
      <c r="AA183" s="3"/>
    </row>
    <row r="184" spans="1:27" hidden="1">
      <c r="A184" s="134">
        <v>23739</v>
      </c>
      <c r="B184" s="377" t="s">
        <v>167</v>
      </c>
      <c r="C184" s="378"/>
      <c r="D184" s="348" t="s">
        <v>111</v>
      </c>
      <c r="E184" s="349"/>
      <c r="F184" s="129"/>
      <c r="G184" s="345" t="str">
        <f t="shared" si="1"/>
        <v>NEUMAJER Jiří</v>
      </c>
      <c r="H184" s="345"/>
      <c r="I184" s="345"/>
      <c r="J184" s="345"/>
      <c r="K184" s="100" t="s">
        <v>223</v>
      </c>
      <c r="L184" s="129"/>
      <c r="O184" s="3"/>
      <c r="P184" s="3"/>
      <c r="S184" s="86"/>
      <c r="T184" s="75"/>
      <c r="U184" s="75"/>
      <c r="Z184" s="3"/>
      <c r="AA184" s="3"/>
    </row>
    <row r="185" spans="1:27" hidden="1">
      <c r="A185" s="134">
        <v>1134</v>
      </c>
      <c r="B185" s="377" t="s">
        <v>209</v>
      </c>
      <c r="C185" s="378"/>
      <c r="D185" s="348" t="s">
        <v>100</v>
      </c>
      <c r="E185" s="349"/>
      <c r="F185" s="129"/>
      <c r="G185" s="345" t="str">
        <f t="shared" si="1"/>
        <v>VIKTORIN Miroslav</v>
      </c>
      <c r="H185" s="345"/>
      <c r="I185" s="345"/>
      <c r="J185" s="345"/>
      <c r="K185" s="100" t="s">
        <v>224</v>
      </c>
      <c r="L185" s="129"/>
      <c r="O185" s="3"/>
      <c r="P185" s="3"/>
      <c r="S185" s="86"/>
      <c r="T185" s="75"/>
      <c r="U185" s="75"/>
      <c r="Z185" s="3"/>
      <c r="AA185" s="3"/>
    </row>
    <row r="186" spans="1:27" hidden="1">
      <c r="A186" s="134">
        <v>13562</v>
      </c>
      <c r="B186" s="377" t="s">
        <v>94</v>
      </c>
      <c r="C186" s="378"/>
      <c r="D186" s="348" t="s">
        <v>168</v>
      </c>
      <c r="E186" s="349"/>
      <c r="F186" s="129"/>
      <c r="G186" s="345" t="str">
        <f t="shared" si="1"/>
        <v>SVOBODOVÁ  Kamila</v>
      </c>
      <c r="H186" s="345"/>
      <c r="I186" s="345"/>
      <c r="J186" s="345"/>
      <c r="K186" s="100" t="s">
        <v>225</v>
      </c>
      <c r="L186" s="129"/>
      <c r="O186" s="3"/>
      <c r="P186" s="3"/>
      <c r="S186" s="86"/>
      <c r="T186" s="75"/>
      <c r="U186" s="75"/>
      <c r="Z186" s="3"/>
      <c r="AA186" s="3"/>
    </row>
    <row r="187" spans="1:27" hidden="1">
      <c r="A187" s="134">
        <v>19554</v>
      </c>
      <c r="B187" s="377" t="s">
        <v>169</v>
      </c>
      <c r="C187" s="378"/>
      <c r="D187" s="348" t="s">
        <v>117</v>
      </c>
      <c r="E187" s="349"/>
      <c r="F187" s="129"/>
      <c r="G187" s="345" t="str">
        <f t="shared" si="1"/>
        <v>VÁCHA Jan</v>
      </c>
      <c r="H187" s="345"/>
      <c r="I187" s="345"/>
      <c r="J187" s="345"/>
      <c r="K187" s="100" t="s">
        <v>226</v>
      </c>
      <c r="L187" s="129"/>
      <c r="O187" s="3"/>
      <c r="P187" s="3"/>
      <c r="S187" s="86"/>
      <c r="T187" s="75"/>
      <c r="U187" s="75"/>
      <c r="Z187" s="3"/>
      <c r="AA187" s="3"/>
    </row>
    <row r="188" spans="1:27" hidden="1">
      <c r="A188" s="134"/>
      <c r="B188" s="377"/>
      <c r="C188" s="378"/>
      <c r="D188" s="348"/>
      <c r="E188" s="349"/>
      <c r="F188" s="129"/>
      <c r="G188" s="345" t="str">
        <f t="shared" ref="G188:G209" si="3">CONCATENATE(B188," ",D188)</f>
        <v xml:space="preserve"> </v>
      </c>
      <c r="H188" s="345"/>
      <c r="I188" s="345"/>
      <c r="J188" s="345"/>
      <c r="K188" s="100" t="s">
        <v>227</v>
      </c>
      <c r="L188" s="129"/>
      <c r="O188" s="3"/>
      <c r="P188" s="3"/>
      <c r="S188" s="86"/>
      <c r="T188" s="75"/>
      <c r="U188" s="75"/>
      <c r="Z188" s="3"/>
      <c r="AA188" s="3"/>
    </row>
    <row r="189" spans="1:27" hidden="1">
      <c r="A189" s="134"/>
      <c r="B189" s="377"/>
      <c r="C189" s="378"/>
      <c r="D189" s="348"/>
      <c r="E189" s="349"/>
      <c r="F189" s="129"/>
      <c r="G189" s="345" t="str">
        <f t="shared" si="3"/>
        <v xml:space="preserve"> </v>
      </c>
      <c r="H189" s="345"/>
      <c r="I189" s="345"/>
      <c r="J189" s="345"/>
      <c r="K189" s="100" t="s">
        <v>228</v>
      </c>
      <c r="L189" s="129"/>
      <c r="O189" s="3"/>
      <c r="P189" s="3"/>
      <c r="S189" s="86"/>
      <c r="T189" s="75"/>
      <c r="U189" s="75"/>
      <c r="Z189" s="3"/>
      <c r="AA189" s="3"/>
    </row>
    <row r="190" spans="1:27" hidden="1">
      <c r="A190" s="133">
        <v>1441</v>
      </c>
      <c r="B190" s="381" t="s">
        <v>157</v>
      </c>
      <c r="C190" s="382"/>
      <c r="D190" s="391" t="s">
        <v>311</v>
      </c>
      <c r="E190" s="392"/>
      <c r="F190" s="128"/>
      <c r="G190" s="376" t="str">
        <f t="shared" si="3"/>
        <v>STRNAD Bohumil</v>
      </c>
      <c r="H190" s="376"/>
      <c r="I190" s="376"/>
      <c r="J190" s="376"/>
      <c r="K190" s="185" t="s">
        <v>359</v>
      </c>
      <c r="L190" s="129"/>
      <c r="O190" s="3"/>
      <c r="P190" s="3"/>
      <c r="S190" s="86"/>
      <c r="T190" s="75"/>
      <c r="U190" s="75"/>
      <c r="Z190" s="3"/>
      <c r="AA190" s="3"/>
    </row>
    <row r="191" spans="1:27" hidden="1">
      <c r="A191" s="133">
        <v>25398</v>
      </c>
      <c r="B191" s="381" t="s">
        <v>316</v>
      </c>
      <c r="C191" s="382"/>
      <c r="D191" s="391" t="s">
        <v>153</v>
      </c>
      <c r="E191" s="392"/>
      <c r="F191" s="128"/>
      <c r="G191" s="376" t="str">
        <f t="shared" si="3"/>
        <v>ŽĎÁREK Václav</v>
      </c>
      <c r="H191" s="376"/>
      <c r="I191" s="376"/>
      <c r="J191" s="376"/>
      <c r="K191" s="185" t="s">
        <v>220</v>
      </c>
      <c r="L191" s="129"/>
      <c r="O191" s="3"/>
      <c r="P191" s="3"/>
      <c r="S191" s="86"/>
      <c r="T191" s="75"/>
      <c r="U191" s="75"/>
      <c r="Z191" s="3"/>
      <c r="AA191" s="3"/>
    </row>
    <row r="192" spans="1:27" hidden="1">
      <c r="A192" s="133">
        <v>22254</v>
      </c>
      <c r="B192" s="381" t="s">
        <v>317</v>
      </c>
      <c r="C192" s="382"/>
      <c r="D192" s="391" t="s">
        <v>318</v>
      </c>
      <c r="E192" s="392"/>
      <c r="F192" s="128"/>
      <c r="G192" s="376" t="str">
        <f t="shared" si="3"/>
        <v>TRUKSA Michal</v>
      </c>
      <c r="H192" s="376"/>
      <c r="I192" s="376"/>
      <c r="J192" s="376"/>
      <c r="K192" s="185" t="s">
        <v>221</v>
      </c>
      <c r="L192" s="129"/>
      <c r="O192" s="3"/>
      <c r="P192" s="3"/>
      <c r="S192" s="86"/>
      <c r="T192" s="75"/>
      <c r="U192" s="75"/>
      <c r="Z192" s="3"/>
      <c r="AA192" s="3"/>
    </row>
    <row r="193" spans="1:27" hidden="1">
      <c r="A193" s="133">
        <v>25538</v>
      </c>
      <c r="B193" s="381" t="s">
        <v>319</v>
      </c>
      <c r="C193" s="382"/>
      <c r="D193" s="391" t="s">
        <v>179</v>
      </c>
      <c r="E193" s="392"/>
      <c r="F193" s="128"/>
      <c r="G193" s="376" t="str">
        <f t="shared" si="3"/>
        <v>BRODIL František</v>
      </c>
      <c r="H193" s="376"/>
      <c r="I193" s="376"/>
      <c r="J193" s="376"/>
      <c r="K193" s="185" t="s">
        <v>222</v>
      </c>
      <c r="L193" s="129"/>
      <c r="O193" s="3"/>
      <c r="P193" s="3"/>
      <c r="S193" s="86"/>
      <c r="T193" s="75"/>
      <c r="U193" s="75"/>
      <c r="Z193" s="3"/>
      <c r="AA193" s="3"/>
    </row>
    <row r="194" spans="1:27" hidden="1">
      <c r="A194" s="133">
        <v>22253</v>
      </c>
      <c r="B194" s="381" t="s">
        <v>320</v>
      </c>
      <c r="C194" s="382"/>
      <c r="D194" s="391" t="s">
        <v>321</v>
      </c>
      <c r="E194" s="392"/>
      <c r="F194" s="128"/>
      <c r="G194" s="376" t="str">
        <f t="shared" si="3"/>
        <v>ŠPAČKOVÁ Lenka</v>
      </c>
      <c r="H194" s="376"/>
      <c r="I194" s="376"/>
      <c r="J194" s="376"/>
      <c r="K194" s="185" t="s">
        <v>223</v>
      </c>
      <c r="L194" s="129"/>
      <c r="O194" s="3"/>
      <c r="P194" s="3"/>
      <c r="S194" s="86"/>
      <c r="T194" s="75"/>
      <c r="U194" s="75"/>
      <c r="Z194" s="3"/>
      <c r="AA194" s="3"/>
    </row>
    <row r="195" spans="1:27" hidden="1">
      <c r="A195" s="133">
        <v>1444</v>
      </c>
      <c r="B195" s="381" t="s">
        <v>322</v>
      </c>
      <c r="C195" s="382"/>
      <c r="D195" s="391" t="s">
        <v>106</v>
      </c>
      <c r="E195" s="392"/>
      <c r="F195" s="128"/>
      <c r="G195" s="376" t="str">
        <f t="shared" si="3"/>
        <v>ŠTĚRBA Petr</v>
      </c>
      <c r="H195" s="376"/>
      <c r="I195" s="376"/>
      <c r="J195" s="376"/>
      <c r="K195" s="185" t="s">
        <v>224</v>
      </c>
      <c r="L195" s="129"/>
      <c r="O195" s="3"/>
      <c r="P195" s="3"/>
      <c r="S195" s="86"/>
      <c r="T195" s="75"/>
      <c r="U195" s="75"/>
      <c r="Z195" s="3"/>
      <c r="AA195" s="3"/>
    </row>
    <row r="196" spans="1:27" hidden="1">
      <c r="A196" s="133">
        <v>5013</v>
      </c>
      <c r="B196" s="381" t="s">
        <v>323</v>
      </c>
      <c r="C196" s="382"/>
      <c r="D196" s="391" t="s">
        <v>101</v>
      </c>
      <c r="E196" s="392"/>
      <c r="F196" s="128"/>
      <c r="G196" s="376" t="str">
        <f t="shared" si="3"/>
        <v>TOMSA Karel</v>
      </c>
      <c r="H196" s="376"/>
      <c r="I196" s="376"/>
      <c r="J196" s="376"/>
      <c r="K196" s="185" t="s">
        <v>225</v>
      </c>
      <c r="L196" s="129"/>
      <c r="O196" s="3"/>
      <c r="P196" s="3"/>
      <c r="S196" s="86"/>
      <c r="T196" s="75"/>
      <c r="U196" s="75"/>
      <c r="Z196" s="3"/>
      <c r="AA196" s="3"/>
    </row>
    <row r="197" spans="1:27" hidden="1">
      <c r="A197" s="133">
        <v>22252</v>
      </c>
      <c r="B197" s="381" t="s">
        <v>324</v>
      </c>
      <c r="C197" s="382"/>
      <c r="D197" s="391" t="s">
        <v>96</v>
      </c>
      <c r="E197" s="392"/>
      <c r="F197" s="128"/>
      <c r="G197" s="376" t="str">
        <f t="shared" si="3"/>
        <v>TOŽIČKA Martin</v>
      </c>
      <c r="H197" s="376"/>
      <c r="I197" s="376"/>
      <c r="J197" s="376"/>
      <c r="K197" s="185" t="s">
        <v>226</v>
      </c>
      <c r="L197" s="129"/>
      <c r="O197" s="3"/>
      <c r="P197" s="3"/>
      <c r="S197" s="86"/>
      <c r="T197" s="75"/>
      <c r="U197" s="75"/>
      <c r="Z197" s="3"/>
      <c r="AA197" s="3"/>
    </row>
    <row r="198" spans="1:27" hidden="1">
      <c r="A198" s="133">
        <v>5778</v>
      </c>
      <c r="B198" s="381" t="s">
        <v>325</v>
      </c>
      <c r="C198" s="382"/>
      <c r="D198" s="391" t="s">
        <v>170</v>
      </c>
      <c r="E198" s="392"/>
      <c r="F198" s="128"/>
      <c r="G198" s="376" t="str">
        <f t="shared" si="3"/>
        <v>RADOSTOVÁ Jitka</v>
      </c>
      <c r="H198" s="376"/>
      <c r="I198" s="376"/>
      <c r="J198" s="376"/>
      <c r="K198" s="185" t="s">
        <v>227</v>
      </c>
      <c r="L198" s="129"/>
      <c r="O198" s="3"/>
      <c r="P198" s="3"/>
      <c r="S198" s="86"/>
      <c r="T198" s="75"/>
      <c r="U198" s="75"/>
      <c r="Z198" s="3"/>
      <c r="AA198" s="3"/>
    </row>
    <row r="199" spans="1:27" hidden="1">
      <c r="A199" s="133"/>
      <c r="B199" s="381"/>
      <c r="C199" s="382"/>
      <c r="D199" s="393"/>
      <c r="E199" s="392"/>
      <c r="F199" s="128"/>
      <c r="G199" s="376" t="str">
        <f t="shared" si="3"/>
        <v xml:space="preserve"> </v>
      </c>
      <c r="H199" s="376"/>
      <c r="I199" s="376"/>
      <c r="J199" s="376"/>
      <c r="K199" s="185" t="s">
        <v>228</v>
      </c>
      <c r="L199" s="129"/>
      <c r="O199" s="3"/>
      <c r="P199" s="3"/>
      <c r="S199" s="86"/>
      <c r="T199" s="75"/>
      <c r="U199" s="75"/>
      <c r="Z199" s="3"/>
      <c r="AA199" s="3"/>
    </row>
    <row r="200" spans="1:27" hidden="1">
      <c r="A200" s="134">
        <v>15542</v>
      </c>
      <c r="B200" s="380" t="s">
        <v>328</v>
      </c>
      <c r="C200" s="378"/>
      <c r="D200" s="379" t="s">
        <v>151</v>
      </c>
      <c r="E200" s="349"/>
      <c r="F200" s="129"/>
      <c r="G200" s="345" t="str">
        <f t="shared" si="3"/>
        <v>KELLNER Miloslav</v>
      </c>
      <c r="H200" s="345"/>
      <c r="I200" s="345"/>
      <c r="J200" s="345"/>
      <c r="K200" s="100" t="s">
        <v>360</v>
      </c>
      <c r="L200" s="129"/>
      <c r="O200" s="3"/>
      <c r="P200" s="3"/>
      <c r="S200" s="86"/>
      <c r="T200" s="75"/>
      <c r="U200" s="75"/>
      <c r="Z200" s="3"/>
      <c r="AA200" s="3"/>
    </row>
    <row r="201" spans="1:27" hidden="1">
      <c r="A201" s="134">
        <v>20100</v>
      </c>
      <c r="B201" s="380" t="s">
        <v>329</v>
      </c>
      <c r="C201" s="378"/>
      <c r="D201" s="379" t="s">
        <v>152</v>
      </c>
      <c r="E201" s="349"/>
      <c r="F201" s="129"/>
      <c r="G201" s="345" t="str">
        <f t="shared" si="3"/>
        <v>VALENTOVÁ  Jana</v>
      </c>
      <c r="H201" s="345"/>
      <c r="I201" s="345"/>
      <c r="J201" s="345"/>
      <c r="K201" s="100" t="s">
        <v>220</v>
      </c>
      <c r="L201" s="129"/>
      <c r="O201" s="3"/>
      <c r="P201" s="3"/>
      <c r="S201" s="86"/>
      <c r="T201" s="75"/>
      <c r="U201" s="75"/>
      <c r="Z201" s="3"/>
      <c r="AA201" s="3"/>
    </row>
    <row r="202" spans="1:27" hidden="1">
      <c r="A202" s="134">
        <v>15538</v>
      </c>
      <c r="B202" s="380" t="s">
        <v>330</v>
      </c>
      <c r="C202" s="378"/>
      <c r="D202" s="379" t="s">
        <v>321</v>
      </c>
      <c r="E202" s="349"/>
      <c r="F202" s="129"/>
      <c r="G202" s="345" t="str">
        <f t="shared" si="3"/>
        <v>KRAUSOVÁ Lenka</v>
      </c>
      <c r="H202" s="345"/>
      <c r="I202" s="345"/>
      <c r="J202" s="345"/>
      <c r="K202" s="100" t="s">
        <v>221</v>
      </c>
      <c r="L202" s="129"/>
      <c r="O202" s="3"/>
      <c r="P202" s="3"/>
      <c r="S202" s="86"/>
      <c r="T202" s="75"/>
      <c r="U202" s="75"/>
      <c r="Z202" s="3"/>
      <c r="AA202" s="3"/>
    </row>
    <row r="203" spans="1:27" hidden="1">
      <c r="A203" s="134">
        <v>15539</v>
      </c>
      <c r="B203" s="380" t="s">
        <v>331</v>
      </c>
      <c r="C203" s="378"/>
      <c r="D203" s="379" t="s">
        <v>141</v>
      </c>
      <c r="E203" s="349"/>
      <c r="F203" s="129"/>
      <c r="G203" s="345" t="str">
        <f t="shared" si="3"/>
        <v>HOLEČEK Ladislav</v>
      </c>
      <c r="H203" s="345"/>
      <c r="I203" s="345"/>
      <c r="J203" s="345"/>
      <c r="K203" s="100" t="s">
        <v>222</v>
      </c>
      <c r="L203" s="129"/>
      <c r="O203" s="3"/>
      <c r="P203" s="3"/>
      <c r="S203" s="86"/>
      <c r="T203" s="75"/>
      <c r="U203" s="75"/>
      <c r="Z203" s="3"/>
      <c r="AA203" s="3"/>
    </row>
    <row r="204" spans="1:27" hidden="1">
      <c r="A204" s="134">
        <v>15540</v>
      </c>
      <c r="B204" s="380" t="s">
        <v>332</v>
      </c>
      <c r="C204" s="378"/>
      <c r="D204" s="379" t="s">
        <v>333</v>
      </c>
      <c r="E204" s="349"/>
      <c r="F204" s="129"/>
      <c r="G204" s="345" t="str">
        <f t="shared" si="3"/>
        <v>FIALOVÁ Eliška</v>
      </c>
      <c r="H204" s="345"/>
      <c r="I204" s="345"/>
      <c r="J204" s="345"/>
      <c r="K204" s="100" t="s">
        <v>223</v>
      </c>
      <c r="L204" s="129"/>
      <c r="O204" s="3"/>
      <c r="P204" s="3"/>
      <c r="S204" s="86"/>
      <c r="T204" s="75"/>
      <c r="U204" s="75"/>
      <c r="Z204" s="3"/>
      <c r="AA204" s="3"/>
    </row>
    <row r="205" spans="1:27" hidden="1">
      <c r="A205" s="134">
        <v>15530</v>
      </c>
      <c r="B205" s="380" t="s">
        <v>334</v>
      </c>
      <c r="C205" s="378"/>
      <c r="D205" s="379" t="s">
        <v>117</v>
      </c>
      <c r="E205" s="349"/>
      <c r="F205" s="129"/>
      <c r="G205" s="345" t="str">
        <f t="shared" si="3"/>
        <v>BÁRTL Jan</v>
      </c>
      <c r="H205" s="345"/>
      <c r="I205" s="345"/>
      <c r="J205" s="345"/>
      <c r="K205" s="100" t="s">
        <v>224</v>
      </c>
      <c r="L205" s="129"/>
      <c r="O205" s="3"/>
      <c r="P205" s="3"/>
      <c r="S205" s="86"/>
      <c r="T205" s="75"/>
      <c r="U205" s="75"/>
      <c r="Z205" s="3"/>
      <c r="AA205" s="3"/>
    </row>
    <row r="206" spans="1:27" hidden="1">
      <c r="A206" s="134">
        <v>15533</v>
      </c>
      <c r="B206" s="380" t="s">
        <v>335</v>
      </c>
      <c r="C206" s="378"/>
      <c r="D206" s="379" t="s">
        <v>336</v>
      </c>
      <c r="E206" s="349"/>
      <c r="G206" s="345" t="str">
        <f t="shared" si="3"/>
        <v>ŠTEFANOVÁ  Věra</v>
      </c>
      <c r="H206" s="345"/>
      <c r="I206" s="345"/>
      <c r="J206" s="345"/>
      <c r="K206" s="100" t="s">
        <v>225</v>
      </c>
      <c r="L206" s="129"/>
      <c r="O206" s="3"/>
      <c r="P206" s="3"/>
      <c r="S206" s="86"/>
      <c r="T206" s="75"/>
      <c r="U206" s="75"/>
      <c r="Z206" s="3"/>
      <c r="AA206" s="3"/>
    </row>
    <row r="207" spans="1:27" hidden="1">
      <c r="A207" s="134"/>
      <c r="B207" s="377"/>
      <c r="C207" s="378"/>
      <c r="D207" s="348"/>
      <c r="E207" s="349"/>
      <c r="F207" s="129"/>
      <c r="G207" s="345" t="str">
        <f t="shared" si="3"/>
        <v xml:space="preserve"> </v>
      </c>
      <c r="H207" s="345"/>
      <c r="I207" s="345"/>
      <c r="J207" s="345"/>
      <c r="K207" s="100" t="s">
        <v>226</v>
      </c>
      <c r="L207" s="129"/>
      <c r="O207" s="3"/>
      <c r="P207" s="3"/>
      <c r="S207" s="86"/>
      <c r="T207" s="75"/>
      <c r="U207" s="75"/>
      <c r="Z207" s="3"/>
      <c r="AA207" s="3"/>
    </row>
    <row r="208" spans="1:27" hidden="1">
      <c r="A208" s="134"/>
      <c r="B208" s="377"/>
      <c r="C208" s="378"/>
      <c r="D208" s="348"/>
      <c r="E208" s="349"/>
      <c r="F208" s="129"/>
      <c r="G208" s="345" t="str">
        <f t="shared" si="3"/>
        <v xml:space="preserve"> </v>
      </c>
      <c r="H208" s="345"/>
      <c r="I208" s="345"/>
      <c r="J208" s="345"/>
      <c r="K208" s="100" t="s">
        <v>227</v>
      </c>
      <c r="L208" s="129"/>
      <c r="O208" s="3"/>
      <c r="P208" s="3"/>
      <c r="S208" s="86"/>
      <c r="T208" s="75"/>
      <c r="U208" s="75"/>
      <c r="Z208" s="3"/>
      <c r="AA208" s="3"/>
    </row>
    <row r="209" spans="1:27" hidden="1">
      <c r="A209" s="134"/>
      <c r="B209" s="377"/>
      <c r="C209" s="378"/>
      <c r="D209" s="348"/>
      <c r="E209" s="349"/>
      <c r="F209" s="129"/>
      <c r="G209" s="345" t="str">
        <f t="shared" si="3"/>
        <v xml:space="preserve"> </v>
      </c>
      <c r="H209" s="345"/>
      <c r="I209" s="345"/>
      <c r="J209" s="345"/>
      <c r="K209" s="100" t="s">
        <v>228</v>
      </c>
      <c r="L209" s="129"/>
      <c r="O209" s="3"/>
      <c r="P209" s="3"/>
      <c r="S209" s="86"/>
      <c r="T209" s="75"/>
      <c r="U209" s="75"/>
      <c r="Z209" s="3"/>
      <c r="AA209" s="3"/>
    </row>
    <row r="210" spans="1:27" hidden="1">
      <c r="A210" s="133">
        <v>5052</v>
      </c>
      <c r="B210" s="381" t="s">
        <v>173</v>
      </c>
      <c r="C210" s="382"/>
      <c r="D210" s="393" t="s">
        <v>174</v>
      </c>
      <c r="E210" s="392"/>
      <c r="F210" s="128"/>
      <c r="G210" s="338" t="str">
        <f t="shared" ref="G210:G265" si="4">CONCATENATE(B210," ",D210)</f>
        <v>HAMPL Vítěslav</v>
      </c>
      <c r="H210" s="338"/>
      <c r="I210" s="338"/>
      <c r="J210" s="338"/>
      <c r="K210" s="185" t="s">
        <v>361</v>
      </c>
      <c r="L210" s="129"/>
      <c r="O210" s="3"/>
      <c r="P210" s="3"/>
      <c r="S210" s="86"/>
      <c r="T210" s="75"/>
      <c r="U210" s="75"/>
      <c r="Z210" s="3"/>
      <c r="AA210" s="3"/>
    </row>
    <row r="211" spans="1:27" hidden="1">
      <c r="A211" s="133">
        <v>1172</v>
      </c>
      <c r="B211" s="381" t="s">
        <v>175</v>
      </c>
      <c r="C211" s="382"/>
      <c r="D211" s="393" t="s">
        <v>106</v>
      </c>
      <c r="E211" s="392"/>
      <c r="F211" s="128"/>
      <c r="G211" s="338" t="str">
        <f t="shared" si="4"/>
        <v>VALTA Petr</v>
      </c>
      <c r="H211" s="338"/>
      <c r="I211" s="338"/>
      <c r="J211" s="338"/>
      <c r="K211" s="185" t="s">
        <v>220</v>
      </c>
      <c r="L211" s="129"/>
      <c r="O211" s="3"/>
      <c r="P211" s="3"/>
      <c r="S211" s="86"/>
      <c r="T211" s="75"/>
      <c r="U211" s="75"/>
      <c r="Z211" s="3"/>
      <c r="AA211" s="3"/>
    </row>
    <row r="212" spans="1:27" hidden="1">
      <c r="A212" s="133">
        <v>4467</v>
      </c>
      <c r="B212" s="381" t="s">
        <v>176</v>
      </c>
      <c r="C212" s="382"/>
      <c r="D212" s="393" t="s">
        <v>177</v>
      </c>
      <c r="E212" s="392"/>
      <c r="F212" s="128"/>
      <c r="G212" s="338" t="str">
        <f t="shared" si="4"/>
        <v>ROUBAL Vojtěch</v>
      </c>
      <c r="H212" s="338"/>
      <c r="I212" s="338"/>
      <c r="J212" s="338"/>
      <c r="K212" s="185" t="s">
        <v>221</v>
      </c>
      <c r="L212" s="129"/>
      <c r="O212" s="3"/>
      <c r="P212" s="3"/>
      <c r="S212" s="86"/>
      <c r="T212" s="75"/>
      <c r="U212" s="75"/>
      <c r="Z212" s="3"/>
      <c r="AA212" s="3"/>
    </row>
    <row r="213" spans="1:27" hidden="1">
      <c r="A213" s="133">
        <v>1163</v>
      </c>
      <c r="B213" s="381" t="s">
        <v>178</v>
      </c>
      <c r="C213" s="382"/>
      <c r="D213" s="393" t="s">
        <v>179</v>
      </c>
      <c r="E213" s="392"/>
      <c r="F213" s="128"/>
      <c r="G213" s="338" t="str">
        <f t="shared" si="4"/>
        <v>PUDIL František</v>
      </c>
      <c r="H213" s="338"/>
      <c r="I213" s="338"/>
      <c r="J213" s="338"/>
      <c r="K213" s="185" t="s">
        <v>222</v>
      </c>
      <c r="L213" s="129"/>
      <c r="O213" s="3"/>
      <c r="P213" s="3"/>
      <c r="S213" s="86"/>
      <c r="T213" s="75"/>
      <c r="U213" s="75"/>
      <c r="Z213" s="3"/>
      <c r="AA213" s="3"/>
    </row>
    <row r="214" spans="1:27" hidden="1">
      <c r="A214" s="133">
        <v>1404</v>
      </c>
      <c r="B214" s="381" t="s">
        <v>180</v>
      </c>
      <c r="C214" s="382"/>
      <c r="D214" s="393" t="s">
        <v>181</v>
      </c>
      <c r="E214" s="392"/>
      <c r="F214" s="128"/>
      <c r="G214" s="338" t="str">
        <f t="shared" si="4"/>
        <v>POKORNÝ Josef</v>
      </c>
      <c r="H214" s="338"/>
      <c r="I214" s="338"/>
      <c r="J214" s="338"/>
      <c r="K214" s="185" t="s">
        <v>223</v>
      </c>
      <c r="L214" s="129"/>
      <c r="O214" s="3"/>
      <c r="P214" s="3"/>
      <c r="S214" s="86"/>
      <c r="T214" s="75"/>
      <c r="U214" s="75"/>
      <c r="Z214" s="3"/>
      <c r="AA214" s="3"/>
    </row>
    <row r="215" spans="1:27" hidden="1">
      <c r="A215" s="133">
        <v>1152</v>
      </c>
      <c r="B215" s="381" t="s">
        <v>182</v>
      </c>
      <c r="C215" s="382"/>
      <c r="D215" s="393" t="s">
        <v>111</v>
      </c>
      <c r="E215" s="392"/>
      <c r="F215" s="128"/>
      <c r="G215" s="338" t="str">
        <f t="shared" si="4"/>
        <v>HOFMAN Jiří</v>
      </c>
      <c r="H215" s="338"/>
      <c r="I215" s="338"/>
      <c r="J215" s="338"/>
      <c r="K215" s="185" t="s">
        <v>224</v>
      </c>
      <c r="L215" s="129"/>
      <c r="O215" s="3"/>
      <c r="P215" s="3"/>
      <c r="S215" s="86"/>
      <c r="T215" s="75"/>
      <c r="U215" s="75"/>
      <c r="Z215" s="3"/>
      <c r="AA215" s="3"/>
    </row>
    <row r="216" spans="1:27" hidden="1">
      <c r="A216" s="133">
        <v>5163</v>
      </c>
      <c r="B216" s="479" t="s">
        <v>183</v>
      </c>
      <c r="C216" s="480"/>
      <c r="D216" s="484" t="s">
        <v>96</v>
      </c>
      <c r="E216" s="485"/>
      <c r="F216" s="128"/>
      <c r="G216" s="338" t="str">
        <f t="shared" si="4"/>
        <v>PODHOLA Martin</v>
      </c>
      <c r="H216" s="338"/>
      <c r="I216" s="338"/>
      <c r="J216" s="338"/>
      <c r="K216" s="185" t="s">
        <v>225</v>
      </c>
      <c r="L216" s="129"/>
      <c r="O216" s="3"/>
      <c r="P216" s="3"/>
      <c r="S216" s="86"/>
      <c r="T216" s="75"/>
      <c r="U216" s="75"/>
      <c r="Z216" s="3"/>
      <c r="AA216" s="3"/>
    </row>
    <row r="217" spans="1:27" hidden="1">
      <c r="A217" s="133"/>
      <c r="B217" s="381"/>
      <c r="C217" s="382"/>
      <c r="D217" s="393"/>
      <c r="E217" s="392"/>
      <c r="F217" s="128"/>
      <c r="G217" s="338" t="str">
        <f t="shared" si="4"/>
        <v xml:space="preserve"> </v>
      </c>
      <c r="H217" s="338"/>
      <c r="I217" s="338"/>
      <c r="J217" s="338"/>
      <c r="K217" s="185" t="s">
        <v>226</v>
      </c>
      <c r="L217" s="129"/>
      <c r="O217" s="3"/>
      <c r="P217" s="3"/>
      <c r="S217" s="86"/>
      <c r="T217" s="75"/>
      <c r="U217" s="75"/>
      <c r="Z217" s="3"/>
      <c r="AA217" s="3"/>
    </row>
    <row r="218" spans="1:27" hidden="1">
      <c r="A218" s="133"/>
      <c r="B218" s="381"/>
      <c r="C218" s="382"/>
      <c r="D218" s="393"/>
      <c r="E218" s="392"/>
      <c r="F218" s="128"/>
      <c r="G218" s="338" t="str">
        <f t="shared" si="4"/>
        <v xml:space="preserve"> </v>
      </c>
      <c r="H218" s="338"/>
      <c r="I218" s="338"/>
      <c r="J218" s="338"/>
      <c r="K218" s="185" t="s">
        <v>227</v>
      </c>
      <c r="L218" s="129"/>
      <c r="O218" s="3"/>
      <c r="P218" s="3"/>
      <c r="S218" s="86"/>
      <c r="T218" s="75"/>
      <c r="U218" s="75"/>
      <c r="Z218" s="3"/>
      <c r="AA218" s="3"/>
    </row>
    <row r="219" spans="1:27" hidden="1">
      <c r="A219" s="133"/>
      <c r="B219" s="381"/>
      <c r="C219" s="382"/>
      <c r="D219" s="393"/>
      <c r="E219" s="392"/>
      <c r="F219" s="128"/>
      <c r="G219" s="338" t="str">
        <f t="shared" si="4"/>
        <v xml:space="preserve"> </v>
      </c>
      <c r="H219" s="338"/>
      <c r="I219" s="338"/>
      <c r="J219" s="338"/>
      <c r="K219" s="185" t="s">
        <v>228</v>
      </c>
      <c r="L219" s="129"/>
      <c r="O219" s="3"/>
      <c r="P219" s="3"/>
      <c r="S219" s="86"/>
      <c r="T219" s="75"/>
      <c r="U219" s="75"/>
      <c r="Z219" s="3"/>
      <c r="AA219" s="3"/>
    </row>
    <row r="220" spans="1:27" hidden="1">
      <c r="A220" s="134">
        <v>23351</v>
      </c>
      <c r="B220" s="380" t="s">
        <v>338</v>
      </c>
      <c r="C220" s="378"/>
      <c r="D220" s="379" t="s">
        <v>114</v>
      </c>
      <c r="E220" s="349"/>
      <c r="F220" s="129"/>
      <c r="G220" s="367" t="str">
        <f t="shared" ref="G220:G229" si="5">CONCATENATE(B220," ",D220)</f>
        <v>BOHÁČ Zdeněk</v>
      </c>
      <c r="H220" s="367"/>
      <c r="I220" s="367"/>
      <c r="J220" s="367"/>
      <c r="K220" s="100" t="s">
        <v>362</v>
      </c>
      <c r="L220" s="129"/>
      <c r="O220" s="3"/>
      <c r="P220" s="3"/>
      <c r="S220" s="86"/>
      <c r="T220" s="75"/>
      <c r="U220" s="75"/>
      <c r="Z220" s="3"/>
      <c r="AA220" s="3"/>
    </row>
    <row r="221" spans="1:27" hidden="1">
      <c r="A221" s="134">
        <v>926</v>
      </c>
      <c r="B221" s="380" t="s">
        <v>339</v>
      </c>
      <c r="C221" s="378"/>
      <c r="D221" s="379" t="s">
        <v>340</v>
      </c>
      <c r="E221" s="349"/>
      <c r="F221" s="129"/>
      <c r="G221" s="367" t="str">
        <f t="shared" si="5"/>
        <v>BERNÁTEK Bedřich</v>
      </c>
      <c r="H221" s="367"/>
      <c r="I221" s="367"/>
      <c r="J221" s="367"/>
      <c r="K221" s="100" t="s">
        <v>220</v>
      </c>
      <c r="L221" s="129"/>
      <c r="O221" s="3"/>
      <c r="P221" s="3"/>
      <c r="S221" s="86"/>
      <c r="T221" s="75"/>
      <c r="U221" s="75"/>
      <c r="Z221" s="3"/>
      <c r="AA221" s="3"/>
    </row>
    <row r="222" spans="1:27" hidden="1">
      <c r="A222" s="134">
        <v>25584</v>
      </c>
      <c r="B222" s="380" t="s">
        <v>341</v>
      </c>
      <c r="C222" s="378"/>
      <c r="D222" s="379" t="s">
        <v>117</v>
      </c>
      <c r="E222" s="349"/>
      <c r="F222" s="129"/>
      <c r="G222" s="367" t="str">
        <f t="shared" si="5"/>
        <v>POZNER Jan</v>
      </c>
      <c r="H222" s="367"/>
      <c r="I222" s="367"/>
      <c r="J222" s="367"/>
      <c r="K222" s="100" t="s">
        <v>221</v>
      </c>
      <c r="L222" s="129"/>
      <c r="O222" s="3"/>
      <c r="P222" s="3"/>
      <c r="S222" s="86"/>
      <c r="T222" s="75"/>
      <c r="U222" s="75"/>
      <c r="Z222" s="3"/>
      <c r="AA222" s="3"/>
    </row>
    <row r="223" spans="1:27" hidden="1">
      <c r="A223" s="134">
        <v>24644</v>
      </c>
      <c r="B223" s="380" t="s">
        <v>342</v>
      </c>
      <c r="C223" s="378"/>
      <c r="D223" s="379" t="s">
        <v>343</v>
      </c>
      <c r="E223" s="349"/>
      <c r="F223" s="129"/>
      <c r="G223" s="367" t="str">
        <f t="shared" si="5"/>
        <v>SEKERÁK Richard</v>
      </c>
      <c r="H223" s="367"/>
      <c r="I223" s="367"/>
      <c r="J223" s="367"/>
      <c r="K223" s="100" t="s">
        <v>222</v>
      </c>
      <c r="L223" s="129"/>
      <c r="O223" s="3"/>
      <c r="P223" s="3"/>
      <c r="S223" s="86"/>
      <c r="T223" s="75"/>
      <c r="U223" s="75"/>
      <c r="Z223" s="3"/>
      <c r="AA223" s="3"/>
    </row>
    <row r="224" spans="1:27" hidden="1">
      <c r="A224" s="134">
        <v>17154</v>
      </c>
      <c r="B224" s="380" t="s">
        <v>344</v>
      </c>
      <c r="C224" s="378"/>
      <c r="D224" s="379" t="s">
        <v>100</v>
      </c>
      <c r="E224" s="349"/>
      <c r="F224" s="129"/>
      <c r="G224" s="367" t="str">
        <f t="shared" si="5"/>
        <v>ŠOSTÝ Miroslav</v>
      </c>
      <c r="H224" s="367"/>
      <c r="I224" s="367"/>
      <c r="J224" s="367"/>
      <c r="K224" s="100" t="s">
        <v>223</v>
      </c>
      <c r="L224" s="129"/>
      <c r="O224" s="3"/>
      <c r="P224" s="3"/>
      <c r="S224" s="86"/>
      <c r="T224" s="75"/>
      <c r="U224" s="75"/>
      <c r="Z224" s="3"/>
      <c r="AA224" s="3"/>
    </row>
    <row r="225" spans="1:27" hidden="1">
      <c r="A225" s="134">
        <v>932</v>
      </c>
      <c r="B225" s="380" t="s">
        <v>345</v>
      </c>
      <c r="C225" s="378"/>
      <c r="D225" s="379" t="s">
        <v>111</v>
      </c>
      <c r="E225" s="349"/>
      <c r="F225" s="129"/>
      <c r="G225" s="367" t="str">
        <f t="shared" si="5"/>
        <v>CHRDLE Jiří</v>
      </c>
      <c r="H225" s="367"/>
      <c r="I225" s="367"/>
      <c r="J225" s="367"/>
      <c r="K225" s="100" t="s">
        <v>224</v>
      </c>
      <c r="L225" s="129"/>
      <c r="O225" s="3"/>
      <c r="P225" s="3"/>
      <c r="S225" s="86"/>
      <c r="T225" s="75"/>
      <c r="U225" s="75"/>
      <c r="Z225" s="3"/>
      <c r="AA225" s="3"/>
    </row>
    <row r="226" spans="1:27" hidden="1">
      <c r="A226" s="134">
        <v>23581</v>
      </c>
      <c r="B226" s="380" t="s">
        <v>150</v>
      </c>
      <c r="C226" s="481"/>
      <c r="D226" s="487" t="s">
        <v>158</v>
      </c>
      <c r="E226" s="488"/>
      <c r="F226" s="129"/>
      <c r="G226" s="367" t="str">
        <f t="shared" si="5"/>
        <v>DVOŘÁK Vladimír</v>
      </c>
      <c r="H226" s="367"/>
      <c r="I226" s="367"/>
      <c r="J226" s="367"/>
      <c r="K226" s="100" t="s">
        <v>225</v>
      </c>
      <c r="L226" s="129"/>
      <c r="O226" s="3"/>
      <c r="P226" s="3"/>
      <c r="S226" s="86"/>
      <c r="T226" s="75"/>
      <c r="U226" s="75"/>
      <c r="Z226" s="3"/>
      <c r="AA226" s="3"/>
    </row>
    <row r="227" spans="1:27" hidden="1">
      <c r="A227" s="134">
        <v>25585</v>
      </c>
      <c r="B227" s="380" t="s">
        <v>346</v>
      </c>
      <c r="C227" s="481"/>
      <c r="D227" s="487" t="s">
        <v>347</v>
      </c>
      <c r="E227" s="488"/>
      <c r="F227" s="129"/>
      <c r="G227" s="367" t="str">
        <f t="shared" si="5"/>
        <v>ŠEPIČ Michael</v>
      </c>
      <c r="H227" s="367"/>
      <c r="I227" s="367"/>
      <c r="J227" s="367"/>
      <c r="K227" s="100" t="s">
        <v>226</v>
      </c>
      <c r="L227" s="129"/>
      <c r="O227" s="3"/>
      <c r="P227" s="3"/>
      <c r="S227" s="86"/>
      <c r="T227" s="75"/>
      <c r="U227" s="75"/>
      <c r="Z227" s="3"/>
      <c r="AA227" s="3"/>
    </row>
    <row r="228" spans="1:27" hidden="1">
      <c r="A228" s="134"/>
      <c r="B228" s="477"/>
      <c r="C228" s="478"/>
      <c r="D228" s="482"/>
      <c r="E228" s="483"/>
      <c r="F228" s="129"/>
      <c r="G228" s="338" t="str">
        <f t="shared" si="5"/>
        <v xml:space="preserve"> </v>
      </c>
      <c r="H228" s="338"/>
      <c r="I228" s="338"/>
      <c r="J228" s="338"/>
      <c r="K228" s="100" t="s">
        <v>227</v>
      </c>
      <c r="L228" s="129"/>
      <c r="O228" s="3"/>
      <c r="P228" s="3"/>
      <c r="S228" s="86"/>
      <c r="T228" s="75"/>
      <c r="U228" s="75"/>
      <c r="Z228" s="3"/>
      <c r="AA228" s="3"/>
    </row>
    <row r="229" spans="1:27" hidden="1">
      <c r="A229" s="134"/>
      <c r="B229" s="477"/>
      <c r="C229" s="478"/>
      <c r="D229" s="482"/>
      <c r="E229" s="483"/>
      <c r="F229" s="129"/>
      <c r="G229" s="338" t="str">
        <f t="shared" si="5"/>
        <v xml:space="preserve"> </v>
      </c>
      <c r="H229" s="338"/>
      <c r="I229" s="338"/>
      <c r="J229" s="338"/>
      <c r="K229" s="100" t="s">
        <v>228</v>
      </c>
      <c r="L229" s="129"/>
      <c r="O229" s="3"/>
      <c r="P229" s="3"/>
      <c r="S229" s="86"/>
      <c r="T229" s="75"/>
      <c r="U229" s="75"/>
      <c r="Z229" s="3"/>
      <c r="AA229" s="3"/>
    </row>
    <row r="230" spans="1:27" hidden="1">
      <c r="A230" s="133">
        <v>2707</v>
      </c>
      <c r="B230" s="381" t="s">
        <v>186</v>
      </c>
      <c r="C230" s="382"/>
      <c r="D230" s="393" t="s">
        <v>187</v>
      </c>
      <c r="E230" s="392"/>
      <c r="F230" s="128"/>
      <c r="G230" s="338" t="str">
        <f t="shared" si="4"/>
        <v>BERANOVÁ Jiřina</v>
      </c>
      <c r="H230" s="338"/>
      <c r="I230" s="338"/>
      <c r="J230" s="338"/>
      <c r="K230" s="185" t="s">
        <v>363</v>
      </c>
      <c r="L230" s="129"/>
      <c r="O230" s="3"/>
      <c r="P230" s="3"/>
      <c r="S230" s="86"/>
      <c r="T230" s="75"/>
      <c r="U230" s="75"/>
      <c r="Z230" s="3"/>
      <c r="AA230" s="3"/>
    </row>
    <row r="231" spans="1:27" hidden="1">
      <c r="A231" s="133">
        <v>19345</v>
      </c>
      <c r="B231" s="381" t="s">
        <v>188</v>
      </c>
      <c r="C231" s="382"/>
      <c r="D231" s="393" t="s">
        <v>189</v>
      </c>
      <c r="E231" s="392"/>
      <c r="F231" s="128"/>
      <c r="G231" s="338" t="str">
        <f t="shared" si="4"/>
        <v>CHLUMSKÝ Vlastimil</v>
      </c>
      <c r="H231" s="338"/>
      <c r="I231" s="338"/>
      <c r="J231" s="338"/>
      <c r="K231" s="185" t="s">
        <v>220</v>
      </c>
      <c r="L231" s="129"/>
      <c r="O231" s="3"/>
      <c r="P231" s="3"/>
      <c r="S231" s="86"/>
      <c r="T231" s="75"/>
      <c r="U231" s="75"/>
      <c r="Z231" s="3"/>
      <c r="AA231" s="3"/>
    </row>
    <row r="232" spans="1:27" hidden="1">
      <c r="A232" s="133">
        <v>10871</v>
      </c>
      <c r="B232" s="381" t="s">
        <v>140</v>
      </c>
      <c r="C232" s="382"/>
      <c r="D232" s="393" t="s">
        <v>190</v>
      </c>
      <c r="E232" s="392"/>
      <c r="F232" s="128"/>
      <c r="G232" s="338" t="str">
        <f t="shared" si="4"/>
        <v>MUSIL Bohumír</v>
      </c>
      <c r="H232" s="338"/>
      <c r="I232" s="338"/>
      <c r="J232" s="338"/>
      <c r="K232" s="185" t="s">
        <v>221</v>
      </c>
      <c r="L232" s="129"/>
      <c r="O232" s="3"/>
      <c r="P232" s="3"/>
      <c r="S232" s="86"/>
      <c r="T232" s="75"/>
      <c r="U232" s="75"/>
      <c r="Z232" s="3"/>
      <c r="AA232" s="3"/>
    </row>
    <row r="233" spans="1:27" hidden="1">
      <c r="A233" s="133">
        <v>2725</v>
      </c>
      <c r="B233" s="381" t="s">
        <v>191</v>
      </c>
      <c r="C233" s="382"/>
      <c r="D233" s="393" t="s">
        <v>107</v>
      </c>
      <c r="E233" s="392"/>
      <c r="F233" s="128"/>
      <c r="G233" s="338" t="str">
        <f t="shared" si="4"/>
        <v>PERMAN Milan</v>
      </c>
      <c r="H233" s="338"/>
      <c r="I233" s="338"/>
      <c r="J233" s="338"/>
      <c r="K233" s="185" t="s">
        <v>222</v>
      </c>
      <c r="L233" s="129"/>
      <c r="O233" s="3"/>
      <c r="P233" s="3"/>
      <c r="S233" s="86"/>
      <c r="T233" s="75"/>
      <c r="U233" s="75"/>
      <c r="Z233" s="3"/>
      <c r="AA233" s="3"/>
    </row>
    <row r="234" spans="1:27" hidden="1">
      <c r="A234" s="133">
        <v>2705</v>
      </c>
      <c r="B234" s="381" t="s">
        <v>192</v>
      </c>
      <c r="C234" s="382"/>
      <c r="D234" s="393" t="s">
        <v>171</v>
      </c>
      <c r="E234" s="392"/>
      <c r="F234" s="128"/>
      <c r="G234" s="338" t="str">
        <f t="shared" si="4"/>
        <v>ŠVINDLOVÁ Stanislava</v>
      </c>
      <c r="H234" s="338"/>
      <c r="I234" s="338"/>
      <c r="J234" s="338"/>
      <c r="K234" s="185" t="s">
        <v>223</v>
      </c>
      <c r="L234" s="129"/>
      <c r="O234" s="3"/>
      <c r="P234" s="3"/>
      <c r="S234" s="86"/>
      <c r="T234" s="75"/>
      <c r="U234" s="75"/>
      <c r="Z234" s="3"/>
      <c r="AA234" s="3"/>
    </row>
    <row r="235" spans="1:27" hidden="1">
      <c r="A235" s="133">
        <v>853</v>
      </c>
      <c r="B235" s="381" t="s">
        <v>193</v>
      </c>
      <c r="C235" s="382"/>
      <c r="D235" s="393" t="s">
        <v>179</v>
      </c>
      <c r="E235" s="392"/>
      <c r="F235" s="128"/>
      <c r="G235" s="338" t="str">
        <f t="shared" si="4"/>
        <v>VONDRÁČEK František</v>
      </c>
      <c r="H235" s="338"/>
      <c r="I235" s="338"/>
      <c r="J235" s="338"/>
      <c r="K235" s="185" t="s">
        <v>224</v>
      </c>
      <c r="L235" s="129"/>
      <c r="O235" s="3"/>
      <c r="P235" s="3"/>
      <c r="S235" s="86"/>
      <c r="T235" s="75"/>
      <c r="U235" s="75"/>
      <c r="Z235" s="3"/>
      <c r="AA235" s="3"/>
    </row>
    <row r="236" spans="1:27" hidden="1">
      <c r="A236" s="144">
        <v>23635</v>
      </c>
      <c r="B236" s="381" t="s">
        <v>194</v>
      </c>
      <c r="C236" s="382"/>
      <c r="D236" s="391" t="s">
        <v>195</v>
      </c>
      <c r="E236" s="476"/>
      <c r="F236" s="128"/>
      <c r="G236" s="338" t="str">
        <f t="shared" si="4"/>
        <v>LÉBL Zbyněk</v>
      </c>
      <c r="H236" s="338"/>
      <c r="I236" s="338"/>
      <c r="J236" s="338"/>
      <c r="K236" s="185" t="s">
        <v>225</v>
      </c>
      <c r="L236" s="129"/>
      <c r="O236" s="3"/>
      <c r="P236" s="3"/>
      <c r="S236" s="86"/>
      <c r="T236" s="75"/>
      <c r="U236" s="75"/>
      <c r="Z236" s="3"/>
      <c r="AA236" s="3"/>
    </row>
    <row r="237" spans="1:27" hidden="1">
      <c r="A237" s="133">
        <v>23693</v>
      </c>
      <c r="B237" s="381" t="s">
        <v>184</v>
      </c>
      <c r="C237" s="382"/>
      <c r="D237" s="391" t="s">
        <v>104</v>
      </c>
      <c r="E237" s="392"/>
      <c r="F237" s="128"/>
      <c r="G237" s="338" t="str">
        <f t="shared" si="4"/>
        <v>ZAHRÁDKA Jaroslav</v>
      </c>
      <c r="H237" s="338"/>
      <c r="I237" s="338"/>
      <c r="J237" s="338"/>
      <c r="K237" s="185" t="s">
        <v>226</v>
      </c>
      <c r="L237" s="129"/>
      <c r="O237" s="3"/>
      <c r="P237" s="3"/>
      <c r="S237" s="86"/>
      <c r="T237" s="75"/>
      <c r="U237" s="75"/>
      <c r="Z237" s="3"/>
      <c r="AA237" s="3"/>
    </row>
    <row r="238" spans="1:27" hidden="1">
      <c r="A238" s="133">
        <v>25453</v>
      </c>
      <c r="B238" s="381" t="s">
        <v>315</v>
      </c>
      <c r="C238" s="382"/>
      <c r="D238" s="391" t="s">
        <v>123</v>
      </c>
      <c r="E238" s="392"/>
      <c r="F238" s="128"/>
      <c r="G238" s="338" t="str">
        <f t="shared" si="4"/>
        <v>EŠTÓK Tomáš</v>
      </c>
      <c r="H238" s="338"/>
      <c r="I238" s="338"/>
      <c r="J238" s="338"/>
      <c r="K238" s="185" t="s">
        <v>227</v>
      </c>
      <c r="L238" s="129"/>
      <c r="O238" s="3"/>
      <c r="P238" s="3"/>
      <c r="S238" s="86"/>
      <c r="T238" s="75"/>
      <c r="U238" s="75"/>
      <c r="Z238" s="3"/>
      <c r="AA238" s="3"/>
    </row>
    <row r="239" spans="1:27" hidden="1">
      <c r="A239" s="133"/>
      <c r="B239" s="381"/>
      <c r="C239" s="382"/>
      <c r="D239" s="393"/>
      <c r="E239" s="392"/>
      <c r="F239" s="128"/>
      <c r="G239" s="338" t="str">
        <f t="shared" si="4"/>
        <v xml:space="preserve"> </v>
      </c>
      <c r="H239" s="338"/>
      <c r="I239" s="338"/>
      <c r="J239" s="338"/>
      <c r="K239" s="185" t="s">
        <v>228</v>
      </c>
      <c r="L239" s="129"/>
      <c r="O239" s="3"/>
      <c r="P239" s="3"/>
      <c r="S239" s="86"/>
      <c r="T239" s="75"/>
      <c r="U239" s="75"/>
      <c r="Z239" s="3"/>
      <c r="AA239" s="3"/>
    </row>
    <row r="240" spans="1:27" hidden="1">
      <c r="A240" s="134">
        <v>20405</v>
      </c>
      <c r="B240" s="377" t="s">
        <v>196</v>
      </c>
      <c r="C240" s="378"/>
      <c r="D240" s="348" t="s">
        <v>197</v>
      </c>
      <c r="E240" s="349"/>
      <c r="F240" s="129"/>
      <c r="G240" s="345" t="str">
        <f t="shared" si="4"/>
        <v>JETMAR Jakub</v>
      </c>
      <c r="H240" s="345"/>
      <c r="I240" s="345"/>
      <c r="J240" s="345"/>
      <c r="K240" s="100" t="s">
        <v>364</v>
      </c>
      <c r="L240" s="129"/>
      <c r="O240" s="3"/>
      <c r="P240" s="3"/>
      <c r="S240" s="86"/>
      <c r="T240" s="75"/>
      <c r="U240" s="75"/>
      <c r="Z240" s="3"/>
      <c r="AA240" s="3"/>
    </row>
    <row r="241" spans="1:27" hidden="1">
      <c r="A241" s="134">
        <v>20150</v>
      </c>
      <c r="B241" s="377" t="s">
        <v>198</v>
      </c>
      <c r="C241" s="378"/>
      <c r="D241" s="348" t="s">
        <v>199</v>
      </c>
      <c r="E241" s="349"/>
      <c r="F241" s="129"/>
      <c r="G241" s="345" t="str">
        <f t="shared" si="4"/>
        <v>HLAVATÁ Lucie</v>
      </c>
      <c r="H241" s="345"/>
      <c r="I241" s="345"/>
      <c r="J241" s="345"/>
      <c r="K241" s="100" t="s">
        <v>220</v>
      </c>
      <c r="L241" s="129"/>
      <c r="O241" s="3"/>
      <c r="P241" s="3"/>
      <c r="S241" s="86"/>
      <c r="T241" s="75"/>
      <c r="U241" s="75"/>
      <c r="Z241" s="3"/>
      <c r="AA241" s="3"/>
    </row>
    <row r="242" spans="1:27" hidden="1">
      <c r="A242" s="134">
        <v>20149</v>
      </c>
      <c r="B242" s="377" t="s">
        <v>200</v>
      </c>
      <c r="C242" s="378"/>
      <c r="D242" s="348" t="s">
        <v>177</v>
      </c>
      <c r="E242" s="349"/>
      <c r="F242" s="129"/>
      <c r="G242" s="345" t="str">
        <f t="shared" si="4"/>
        <v>KOSTELECKÝ Vojtěch</v>
      </c>
      <c r="H242" s="345"/>
      <c r="I242" s="345"/>
      <c r="J242" s="345"/>
      <c r="K242" s="100" t="s">
        <v>221</v>
      </c>
      <c r="L242" s="129"/>
      <c r="O242" s="3"/>
      <c r="P242" s="3"/>
      <c r="S242" s="86"/>
      <c r="T242" s="75"/>
      <c r="U242" s="75"/>
      <c r="Z242" s="3"/>
      <c r="AA242" s="3"/>
    </row>
    <row r="243" spans="1:27" hidden="1">
      <c r="A243" s="134">
        <v>20145</v>
      </c>
      <c r="B243" s="377" t="s">
        <v>201</v>
      </c>
      <c r="C243" s="378"/>
      <c r="D243" s="348" t="s">
        <v>96</v>
      </c>
      <c r="E243" s="349"/>
      <c r="F243" s="129"/>
      <c r="G243" s="345" t="str">
        <f t="shared" si="4"/>
        <v>KOZDERA Martin</v>
      </c>
      <c r="H243" s="345"/>
      <c r="I243" s="345"/>
      <c r="J243" s="345"/>
      <c r="K243" s="100" t="s">
        <v>222</v>
      </c>
      <c r="L243" s="129"/>
      <c r="O243" s="3"/>
      <c r="P243" s="3"/>
      <c r="S243" s="86"/>
      <c r="T243" s="75"/>
      <c r="U243" s="75"/>
      <c r="Z243" s="3"/>
      <c r="AA243" s="3"/>
    </row>
    <row r="244" spans="1:27" hidden="1">
      <c r="A244" s="134">
        <v>20144</v>
      </c>
      <c r="B244" s="377" t="s">
        <v>202</v>
      </c>
      <c r="C244" s="378"/>
      <c r="D244" s="348" t="s">
        <v>123</v>
      </c>
      <c r="E244" s="349"/>
      <c r="F244" s="129"/>
      <c r="G244" s="345" t="str">
        <f t="shared" si="4"/>
        <v>KUDWEIS Tomáš</v>
      </c>
      <c r="H244" s="345"/>
      <c r="I244" s="345"/>
      <c r="J244" s="345"/>
      <c r="K244" s="100" t="s">
        <v>223</v>
      </c>
      <c r="L244" s="129"/>
      <c r="O244" s="3"/>
      <c r="P244" s="3"/>
      <c r="S244" s="86"/>
      <c r="T244" s="75"/>
      <c r="U244" s="75"/>
      <c r="Z244" s="3"/>
      <c r="AA244" s="3"/>
    </row>
    <row r="245" spans="1:27" hidden="1">
      <c r="A245" s="134">
        <v>20148</v>
      </c>
      <c r="B245" s="377" t="s">
        <v>203</v>
      </c>
      <c r="C245" s="378"/>
      <c r="D245" s="348" t="s">
        <v>106</v>
      </c>
      <c r="E245" s="349"/>
      <c r="F245" s="129"/>
      <c r="G245" s="345" t="str">
        <f t="shared" si="4"/>
        <v>PEŘINA Petr</v>
      </c>
      <c r="H245" s="345"/>
      <c r="I245" s="345"/>
      <c r="J245" s="345"/>
      <c r="K245" s="100" t="s">
        <v>224</v>
      </c>
      <c r="L245" s="129"/>
      <c r="O245" s="3"/>
      <c r="P245" s="3"/>
      <c r="S245" s="86"/>
      <c r="T245" s="75"/>
      <c r="U245" s="75"/>
      <c r="Z245" s="3"/>
      <c r="AA245" s="3"/>
    </row>
    <row r="246" spans="1:27" hidden="1">
      <c r="A246" s="134">
        <v>20143</v>
      </c>
      <c r="B246" s="377" t="s">
        <v>204</v>
      </c>
      <c r="C246" s="378"/>
      <c r="D246" s="348" t="s">
        <v>205</v>
      </c>
      <c r="E246" s="349"/>
      <c r="F246" s="129"/>
      <c r="G246" s="345" t="str">
        <f t="shared" si="4"/>
        <v>SEDLÁK Marek</v>
      </c>
      <c r="H246" s="345"/>
      <c r="I246" s="345"/>
      <c r="J246" s="345"/>
      <c r="K246" s="100" t="s">
        <v>225</v>
      </c>
      <c r="L246" s="129"/>
      <c r="O246" s="3"/>
      <c r="P246" s="3"/>
      <c r="S246" s="86"/>
      <c r="T246" s="75"/>
      <c r="U246" s="75"/>
      <c r="Z246" s="3"/>
      <c r="AA246" s="3"/>
    </row>
    <row r="247" spans="1:27" hidden="1">
      <c r="A247" s="134">
        <v>20146</v>
      </c>
      <c r="B247" s="377" t="s">
        <v>206</v>
      </c>
      <c r="C247" s="378"/>
      <c r="D247" s="348" t="s">
        <v>207</v>
      </c>
      <c r="E247" s="349"/>
      <c r="F247" s="129"/>
      <c r="G247" s="345" t="str">
        <f t="shared" si="4"/>
        <v>ŠIMŮNEK Radovan</v>
      </c>
      <c r="H247" s="345"/>
      <c r="I247" s="345"/>
      <c r="J247" s="345"/>
      <c r="K247" s="100" t="s">
        <v>226</v>
      </c>
      <c r="L247" s="129"/>
      <c r="O247" s="3"/>
      <c r="P247" s="3"/>
      <c r="S247" s="86"/>
      <c r="T247" s="75"/>
      <c r="U247" s="75"/>
      <c r="Z247" s="3"/>
      <c r="AA247" s="3"/>
    </row>
    <row r="248" spans="1:27" hidden="1">
      <c r="A248" s="134"/>
      <c r="B248" s="377"/>
      <c r="C248" s="378"/>
      <c r="D248" s="348"/>
      <c r="E248" s="349"/>
      <c r="F248" s="129"/>
      <c r="G248" s="345" t="str">
        <f t="shared" si="4"/>
        <v xml:space="preserve"> </v>
      </c>
      <c r="H248" s="345"/>
      <c r="I248" s="345"/>
      <c r="J248" s="345"/>
      <c r="K248" s="100" t="s">
        <v>227</v>
      </c>
      <c r="L248" s="129"/>
      <c r="O248" s="3"/>
      <c r="P248" s="3"/>
      <c r="S248" s="86"/>
      <c r="T248" s="75"/>
      <c r="U248" s="75"/>
      <c r="Z248" s="3"/>
      <c r="AA248" s="3"/>
    </row>
    <row r="249" spans="1:27" hidden="1">
      <c r="A249" s="134"/>
      <c r="B249" s="377"/>
      <c r="C249" s="378"/>
      <c r="D249" s="348"/>
      <c r="E249" s="349"/>
      <c r="F249" s="129"/>
      <c r="G249" s="345" t="str">
        <f t="shared" si="4"/>
        <v xml:space="preserve"> </v>
      </c>
      <c r="H249" s="345"/>
      <c r="I249" s="345"/>
      <c r="J249" s="345"/>
      <c r="K249" s="100" t="s">
        <v>228</v>
      </c>
      <c r="L249" s="129"/>
      <c r="O249" s="3"/>
      <c r="P249" s="3"/>
      <c r="S249" s="86"/>
      <c r="T249" s="75"/>
      <c r="U249" s="75"/>
      <c r="Z249" s="3"/>
      <c r="AA249" s="3"/>
    </row>
    <row r="250" spans="1:27" hidden="1">
      <c r="A250" s="135">
        <f>A73</f>
        <v>0</v>
      </c>
      <c r="B250" s="396">
        <f>B73</f>
        <v>0</v>
      </c>
      <c r="C250" s="397"/>
      <c r="D250" s="346">
        <f>D73</f>
        <v>0</v>
      </c>
      <c r="E250" s="347"/>
      <c r="F250" s="131"/>
      <c r="G250" s="344" t="str">
        <f t="shared" si="4"/>
        <v>0 0</v>
      </c>
      <c r="H250" s="344"/>
      <c r="I250" s="344"/>
      <c r="J250" s="344"/>
      <c r="K250" s="132" t="s">
        <v>219</v>
      </c>
      <c r="L250" s="129"/>
      <c r="O250" s="3"/>
      <c r="P250" s="3"/>
      <c r="S250" s="86"/>
      <c r="T250" s="75"/>
      <c r="U250" s="75"/>
      <c r="Z250" s="3"/>
      <c r="AA250" s="3"/>
    </row>
    <row r="251" spans="1:27" hidden="1">
      <c r="A251" s="135">
        <f t="shared" ref="A251:B265" si="6">A74</f>
        <v>0</v>
      </c>
      <c r="B251" s="396">
        <f t="shared" si="6"/>
        <v>0</v>
      </c>
      <c r="C251" s="397"/>
      <c r="D251" s="346">
        <f t="shared" ref="D251:D265" si="7">D74</f>
        <v>0</v>
      </c>
      <c r="E251" s="347"/>
      <c r="F251" s="131"/>
      <c r="G251" s="344" t="str">
        <f t="shared" si="4"/>
        <v>0 0</v>
      </c>
      <c r="H251" s="344"/>
      <c r="I251" s="344"/>
      <c r="J251" s="344"/>
      <c r="K251" s="132" t="s">
        <v>220</v>
      </c>
      <c r="L251" s="129"/>
      <c r="O251" s="3"/>
      <c r="P251" s="3"/>
      <c r="S251" s="86"/>
      <c r="T251" s="75"/>
      <c r="U251" s="75"/>
      <c r="Z251" s="3"/>
      <c r="AA251" s="3"/>
    </row>
    <row r="252" spans="1:27" hidden="1">
      <c r="A252" s="135">
        <f t="shared" si="6"/>
        <v>0</v>
      </c>
      <c r="B252" s="396">
        <f t="shared" si="6"/>
        <v>0</v>
      </c>
      <c r="C252" s="397"/>
      <c r="D252" s="346">
        <f t="shared" si="7"/>
        <v>0</v>
      </c>
      <c r="E252" s="347"/>
      <c r="F252" s="131"/>
      <c r="G252" s="344" t="str">
        <f t="shared" si="4"/>
        <v>0 0</v>
      </c>
      <c r="H252" s="344"/>
      <c r="I252" s="344"/>
      <c r="J252" s="344"/>
      <c r="K252" s="132" t="s">
        <v>221</v>
      </c>
      <c r="L252" s="129"/>
      <c r="O252" s="3"/>
      <c r="P252" s="3"/>
      <c r="S252" s="86"/>
      <c r="T252" s="75"/>
      <c r="U252" s="75"/>
      <c r="Z252" s="3"/>
      <c r="AA252" s="3"/>
    </row>
    <row r="253" spans="1:27" hidden="1">
      <c r="A253" s="135">
        <f t="shared" si="6"/>
        <v>0</v>
      </c>
      <c r="B253" s="396">
        <f t="shared" si="6"/>
        <v>0</v>
      </c>
      <c r="C253" s="397"/>
      <c r="D253" s="346">
        <f t="shared" si="7"/>
        <v>0</v>
      </c>
      <c r="E253" s="347"/>
      <c r="F253" s="131"/>
      <c r="G253" s="344" t="str">
        <f t="shared" si="4"/>
        <v>0 0</v>
      </c>
      <c r="H253" s="344"/>
      <c r="I253" s="344"/>
      <c r="J253" s="344"/>
      <c r="K253" s="132" t="s">
        <v>222</v>
      </c>
      <c r="L253" s="129"/>
      <c r="O253" s="3"/>
      <c r="P253" s="3"/>
      <c r="S253" s="86"/>
      <c r="T253" s="75"/>
      <c r="U253" s="75"/>
      <c r="Z253" s="3"/>
      <c r="AA253" s="3"/>
    </row>
    <row r="254" spans="1:27" hidden="1">
      <c r="A254" s="135">
        <f t="shared" si="6"/>
        <v>0</v>
      </c>
      <c r="B254" s="396">
        <f t="shared" si="6"/>
        <v>0</v>
      </c>
      <c r="C254" s="397"/>
      <c r="D254" s="346">
        <f t="shared" si="7"/>
        <v>0</v>
      </c>
      <c r="E254" s="347"/>
      <c r="F254" s="131"/>
      <c r="G254" s="344" t="str">
        <f t="shared" si="4"/>
        <v>0 0</v>
      </c>
      <c r="H254" s="344"/>
      <c r="I254" s="344"/>
      <c r="J254" s="344"/>
      <c r="K254" s="132" t="s">
        <v>223</v>
      </c>
      <c r="L254" s="129"/>
      <c r="O254" s="3"/>
      <c r="P254" s="3"/>
      <c r="S254" s="86"/>
      <c r="T254" s="75"/>
      <c r="U254" s="75"/>
      <c r="Z254" s="3"/>
      <c r="AA254" s="3"/>
    </row>
    <row r="255" spans="1:27" hidden="1">
      <c r="A255" s="135">
        <f t="shared" si="6"/>
        <v>0</v>
      </c>
      <c r="B255" s="396">
        <f t="shared" si="6"/>
        <v>0</v>
      </c>
      <c r="C255" s="397"/>
      <c r="D255" s="346">
        <f t="shared" si="7"/>
        <v>0</v>
      </c>
      <c r="E255" s="347"/>
      <c r="F255" s="131"/>
      <c r="G255" s="344" t="str">
        <f t="shared" si="4"/>
        <v>0 0</v>
      </c>
      <c r="H255" s="344"/>
      <c r="I255" s="344"/>
      <c r="J255" s="344"/>
      <c r="K255" s="132" t="s">
        <v>224</v>
      </c>
      <c r="L255" s="129"/>
      <c r="O255" s="3"/>
      <c r="P255" s="3"/>
      <c r="S255" s="86"/>
      <c r="T255" s="75"/>
      <c r="U255" s="75"/>
      <c r="Z255" s="3"/>
      <c r="AA255" s="3"/>
    </row>
    <row r="256" spans="1:27" hidden="1">
      <c r="A256" s="135">
        <f t="shared" si="6"/>
        <v>0</v>
      </c>
      <c r="B256" s="396">
        <f t="shared" si="6"/>
        <v>0</v>
      </c>
      <c r="C256" s="397"/>
      <c r="D256" s="346">
        <f t="shared" si="7"/>
        <v>0</v>
      </c>
      <c r="E256" s="347"/>
      <c r="F256" s="131"/>
      <c r="G256" s="344" t="str">
        <f t="shared" si="4"/>
        <v>0 0</v>
      </c>
      <c r="H256" s="344"/>
      <c r="I256" s="344"/>
      <c r="J256" s="344"/>
      <c r="K256" s="132" t="s">
        <v>225</v>
      </c>
      <c r="L256" s="129"/>
      <c r="O256" s="3"/>
      <c r="P256" s="3"/>
      <c r="S256" s="86"/>
      <c r="T256" s="75"/>
      <c r="U256" s="75"/>
      <c r="Z256" s="3"/>
      <c r="AA256" s="3"/>
    </row>
    <row r="257" spans="1:27" hidden="1">
      <c r="A257" s="135">
        <f t="shared" si="6"/>
        <v>0</v>
      </c>
      <c r="B257" s="396">
        <f t="shared" si="6"/>
        <v>0</v>
      </c>
      <c r="C257" s="397"/>
      <c r="D257" s="346">
        <f t="shared" si="7"/>
        <v>0</v>
      </c>
      <c r="E257" s="347"/>
      <c r="F257" s="131"/>
      <c r="G257" s="344" t="str">
        <f t="shared" si="4"/>
        <v>0 0</v>
      </c>
      <c r="H257" s="344"/>
      <c r="I257" s="344"/>
      <c r="J257" s="344"/>
      <c r="K257" s="132" t="s">
        <v>226</v>
      </c>
      <c r="L257" s="129"/>
      <c r="O257" s="3"/>
      <c r="P257" s="3"/>
      <c r="S257" s="86"/>
      <c r="T257" s="75"/>
      <c r="U257" s="75"/>
      <c r="Z257" s="3"/>
      <c r="AA257" s="3"/>
    </row>
    <row r="258" spans="1:27" hidden="1">
      <c r="A258" s="135">
        <f t="shared" si="6"/>
        <v>0</v>
      </c>
      <c r="B258" s="396">
        <f t="shared" si="6"/>
        <v>0</v>
      </c>
      <c r="C258" s="397"/>
      <c r="D258" s="346">
        <f t="shared" si="7"/>
        <v>0</v>
      </c>
      <c r="E258" s="347"/>
      <c r="F258" s="131"/>
      <c r="G258" s="344" t="str">
        <f t="shared" si="4"/>
        <v>0 0</v>
      </c>
      <c r="H258" s="344"/>
      <c r="I258" s="344"/>
      <c r="J258" s="344"/>
      <c r="K258" s="132" t="s">
        <v>227</v>
      </c>
      <c r="L258" s="129"/>
      <c r="O258" s="3"/>
      <c r="P258" s="3"/>
      <c r="S258" s="86"/>
      <c r="T258" s="75"/>
      <c r="U258" s="75"/>
      <c r="Z258" s="3"/>
      <c r="AA258" s="3"/>
    </row>
    <row r="259" spans="1:27" hidden="1">
      <c r="A259" s="135">
        <f t="shared" si="6"/>
        <v>0</v>
      </c>
      <c r="B259" s="396">
        <f t="shared" si="6"/>
        <v>0</v>
      </c>
      <c r="C259" s="397"/>
      <c r="D259" s="346">
        <f t="shared" si="7"/>
        <v>0</v>
      </c>
      <c r="E259" s="347"/>
      <c r="F259" s="131"/>
      <c r="G259" s="344" t="str">
        <f t="shared" si="4"/>
        <v>0 0</v>
      </c>
      <c r="H259" s="344"/>
      <c r="I259" s="344"/>
      <c r="J259" s="344"/>
      <c r="K259" s="132" t="s">
        <v>228</v>
      </c>
      <c r="L259" s="129"/>
      <c r="O259" s="3"/>
      <c r="P259" s="3"/>
      <c r="S259" s="86"/>
      <c r="T259" s="75"/>
      <c r="U259" s="75"/>
      <c r="Z259" s="3"/>
      <c r="AA259" s="3"/>
    </row>
    <row r="260" spans="1:27" hidden="1">
      <c r="A260" s="135">
        <f t="shared" si="6"/>
        <v>0</v>
      </c>
      <c r="B260" s="396">
        <f t="shared" si="6"/>
        <v>0</v>
      </c>
      <c r="C260" s="397"/>
      <c r="D260" s="346">
        <f t="shared" si="7"/>
        <v>0</v>
      </c>
      <c r="E260" s="347"/>
      <c r="F260" s="131"/>
      <c r="G260" s="344" t="str">
        <f t="shared" si="4"/>
        <v>0 0</v>
      </c>
      <c r="H260" s="344"/>
      <c r="I260" s="344"/>
      <c r="J260" s="344"/>
      <c r="K260" s="132" t="s">
        <v>229</v>
      </c>
      <c r="L260" s="129"/>
      <c r="O260" s="3"/>
      <c r="P260" s="3"/>
      <c r="S260" s="86"/>
      <c r="T260" s="75"/>
      <c r="U260" s="75"/>
      <c r="Z260" s="3"/>
      <c r="AA260" s="3"/>
    </row>
    <row r="261" spans="1:27" hidden="1">
      <c r="A261" s="135">
        <f t="shared" si="6"/>
        <v>0</v>
      </c>
      <c r="B261" s="396">
        <f t="shared" si="6"/>
        <v>0</v>
      </c>
      <c r="C261" s="397"/>
      <c r="D261" s="346">
        <f t="shared" si="7"/>
        <v>0</v>
      </c>
      <c r="E261" s="347"/>
      <c r="F261" s="131"/>
      <c r="G261" s="344" t="str">
        <f t="shared" si="4"/>
        <v>0 0</v>
      </c>
      <c r="H261" s="344"/>
      <c r="I261" s="344"/>
      <c r="J261" s="344"/>
      <c r="K261" s="132" t="s">
        <v>230</v>
      </c>
      <c r="L261" s="129"/>
      <c r="O261" s="3"/>
      <c r="P261" s="3"/>
      <c r="S261" s="86"/>
      <c r="T261" s="75"/>
      <c r="U261" s="75"/>
      <c r="Z261" s="3"/>
      <c r="AA261" s="3"/>
    </row>
    <row r="262" spans="1:27" hidden="1">
      <c r="A262" s="135">
        <f t="shared" si="6"/>
        <v>0</v>
      </c>
      <c r="B262" s="396">
        <f t="shared" si="6"/>
        <v>0</v>
      </c>
      <c r="C262" s="397"/>
      <c r="D262" s="346">
        <f t="shared" si="7"/>
        <v>0</v>
      </c>
      <c r="E262" s="347"/>
      <c r="F262" s="131"/>
      <c r="G262" s="344" t="str">
        <f t="shared" si="4"/>
        <v>0 0</v>
      </c>
      <c r="H262" s="344"/>
      <c r="I262" s="344"/>
      <c r="J262" s="344"/>
      <c r="K262" s="132" t="s">
        <v>231</v>
      </c>
      <c r="L262" s="129"/>
      <c r="O262" s="3"/>
      <c r="P262" s="3"/>
      <c r="S262" s="86"/>
      <c r="T262" s="75"/>
      <c r="U262" s="75"/>
      <c r="Z262" s="3"/>
      <c r="AA262" s="3"/>
    </row>
    <row r="263" spans="1:27" hidden="1">
      <c r="A263" s="135">
        <f t="shared" si="6"/>
        <v>0</v>
      </c>
      <c r="B263" s="396">
        <f t="shared" si="6"/>
        <v>0</v>
      </c>
      <c r="C263" s="397"/>
      <c r="D263" s="346">
        <f t="shared" si="7"/>
        <v>0</v>
      </c>
      <c r="E263" s="347"/>
      <c r="F263" s="131"/>
      <c r="G263" s="344" t="str">
        <f t="shared" si="4"/>
        <v>0 0</v>
      </c>
      <c r="H263" s="344"/>
      <c r="I263" s="344"/>
      <c r="J263" s="344"/>
      <c r="K263" s="132" t="s">
        <v>232</v>
      </c>
      <c r="L263" s="129"/>
      <c r="O263" s="3"/>
      <c r="P263" s="3"/>
      <c r="S263" s="86"/>
      <c r="T263" s="75"/>
      <c r="U263" s="75"/>
      <c r="Z263" s="3"/>
      <c r="AA263" s="3"/>
    </row>
    <row r="264" spans="1:27" ht="12.75" hidden="1" customHeight="1">
      <c r="A264" s="135">
        <f t="shared" si="6"/>
        <v>0</v>
      </c>
      <c r="B264" s="396">
        <f t="shared" si="6"/>
        <v>0</v>
      </c>
      <c r="C264" s="397"/>
      <c r="D264" s="346">
        <f t="shared" si="7"/>
        <v>0</v>
      </c>
      <c r="E264" s="347"/>
      <c r="F264" s="131"/>
      <c r="G264" s="344" t="str">
        <f t="shared" si="4"/>
        <v>0 0</v>
      </c>
      <c r="H264" s="344"/>
      <c r="I264" s="344"/>
      <c r="J264" s="344"/>
      <c r="K264" s="132" t="s">
        <v>233</v>
      </c>
      <c r="L264" s="129"/>
      <c r="O264" s="3"/>
      <c r="P264" s="3"/>
      <c r="S264" s="86"/>
      <c r="T264" s="75"/>
      <c r="U264" s="75"/>
      <c r="Z264" s="3"/>
      <c r="AA264" s="3"/>
    </row>
    <row r="265" spans="1:27" ht="12.75" hidden="1" customHeight="1">
      <c r="A265" s="135">
        <f t="shared" si="6"/>
        <v>0</v>
      </c>
      <c r="B265" s="396">
        <f t="shared" si="6"/>
        <v>0</v>
      </c>
      <c r="C265" s="397"/>
      <c r="D265" s="346">
        <f t="shared" si="7"/>
        <v>0</v>
      </c>
      <c r="E265" s="347"/>
      <c r="F265" s="131"/>
      <c r="G265" s="344" t="str">
        <f t="shared" si="4"/>
        <v>0 0</v>
      </c>
      <c r="H265" s="344"/>
      <c r="I265" s="344"/>
      <c r="J265" s="344"/>
      <c r="K265" s="132" t="s">
        <v>234</v>
      </c>
      <c r="L265" s="129"/>
      <c r="O265" s="3"/>
      <c r="P265" s="3"/>
      <c r="S265" s="86"/>
      <c r="T265" s="75"/>
      <c r="U265" s="75"/>
      <c r="Z265" s="3"/>
      <c r="AA265" s="3"/>
    </row>
    <row r="266" spans="1:27" ht="12.75" hidden="1" customHeight="1">
      <c r="A266" s="129"/>
      <c r="B266" s="129"/>
      <c r="C266" s="129"/>
      <c r="D266" s="129"/>
      <c r="E266" s="129"/>
      <c r="F266" s="129"/>
      <c r="G266" s="129"/>
      <c r="H266" s="129"/>
      <c r="I266" s="129"/>
      <c r="J266" s="127"/>
      <c r="K266" s="129"/>
      <c r="L266" s="12"/>
      <c r="O266" s="3"/>
      <c r="P266" s="3"/>
      <c r="S266" s="86"/>
      <c r="T266" s="75"/>
      <c r="U266" s="75"/>
      <c r="Z266" s="3"/>
      <c r="AA266" s="3"/>
    </row>
    <row r="267" spans="1:27" ht="11.25" customHeight="1">
      <c r="A267" s="123" t="s">
        <v>68</v>
      </c>
      <c r="B267" s="365" t="s">
        <v>58</v>
      </c>
      <c r="C267" s="365"/>
      <c r="D267" s="365"/>
      <c r="E267" s="366" t="s">
        <v>59</v>
      </c>
      <c r="F267" s="366"/>
      <c r="G267" s="366"/>
      <c r="H267" s="366"/>
      <c r="I267" s="366" t="s">
        <v>77</v>
      </c>
      <c r="J267" s="366"/>
      <c r="K267" s="124"/>
      <c r="L267" s="364" t="s">
        <v>83</v>
      </c>
      <c r="M267" s="364"/>
      <c r="N267" s="364"/>
      <c r="O267" s="350"/>
      <c r="P267" s="350"/>
      <c r="Q267" s="350"/>
      <c r="R267" s="350"/>
      <c r="V267" s="73"/>
      <c r="W267" s="77"/>
      <c r="X267" s="77"/>
      <c r="Y267" s="77"/>
      <c r="Z267" s="77"/>
      <c r="AA267" s="77"/>
    </row>
    <row r="268" spans="1:27" ht="13.5" customHeight="1">
      <c r="A268" s="178"/>
      <c r="B268" s="179" t="s">
        <v>291</v>
      </c>
      <c r="C268" s="180"/>
      <c r="D268" s="180"/>
      <c r="E268" s="180" t="s">
        <v>292</v>
      </c>
      <c r="F268" s="180"/>
      <c r="G268" s="180"/>
      <c r="H268" s="180"/>
      <c r="I268" s="180" t="s">
        <v>71</v>
      </c>
      <c r="J268" s="180"/>
      <c r="K268" s="180"/>
      <c r="L268" s="178" t="s">
        <v>81</v>
      </c>
      <c r="M268" s="180" t="s">
        <v>82</v>
      </c>
      <c r="N268" s="180"/>
      <c r="O268" s="117"/>
      <c r="P268" s="158"/>
      <c r="Q268" s="158"/>
      <c r="R268" s="158"/>
      <c r="S268" s="158"/>
      <c r="V268" s="78"/>
      <c r="W268" s="79"/>
      <c r="X268" s="80"/>
      <c r="Y268" s="81"/>
      <c r="Z268" s="82"/>
      <c r="AA268" s="83"/>
    </row>
    <row r="269" spans="1:27" ht="13.5" customHeight="1">
      <c r="A269" s="181"/>
      <c r="B269" s="182" t="s">
        <v>41</v>
      </c>
      <c r="C269" s="183"/>
      <c r="D269" s="183"/>
      <c r="E269" s="183" t="s">
        <v>238</v>
      </c>
      <c r="F269" s="183"/>
      <c r="G269" s="183"/>
      <c r="H269" s="183"/>
      <c r="I269" s="183" t="s">
        <v>36</v>
      </c>
      <c r="J269" s="183"/>
      <c r="K269" s="183"/>
      <c r="L269" s="184" t="s">
        <v>84</v>
      </c>
      <c r="M269" s="183" t="s">
        <v>80</v>
      </c>
      <c r="N269" s="183"/>
      <c r="O269" s="117"/>
      <c r="P269" s="158"/>
      <c r="Q269" s="158"/>
      <c r="R269" s="158"/>
      <c r="S269" s="158"/>
      <c r="V269" s="78"/>
      <c r="W269" s="79"/>
      <c r="X269" s="80"/>
      <c r="Y269" s="81"/>
      <c r="Z269" s="82"/>
      <c r="AA269" s="83"/>
    </row>
    <row r="270" spans="1:27" ht="13.5" customHeight="1">
      <c r="A270" s="181"/>
      <c r="B270" s="182" t="s">
        <v>74</v>
      </c>
      <c r="C270" s="183"/>
      <c r="D270" s="183"/>
      <c r="E270" s="183" t="s">
        <v>67</v>
      </c>
      <c r="F270" s="183"/>
      <c r="G270" s="183"/>
      <c r="H270" s="183"/>
      <c r="I270" s="183" t="s">
        <v>70</v>
      </c>
      <c r="J270" s="183"/>
      <c r="K270" s="183"/>
      <c r="L270" s="184" t="s">
        <v>79</v>
      </c>
      <c r="M270" s="183" t="s">
        <v>86</v>
      </c>
      <c r="N270" s="183"/>
      <c r="O270" s="117"/>
      <c r="P270" s="158"/>
      <c r="Q270" s="158"/>
      <c r="R270" s="158"/>
      <c r="S270" s="158"/>
      <c r="V270" s="78"/>
      <c r="W270" s="79"/>
      <c r="X270" s="80"/>
      <c r="Y270" s="81"/>
      <c r="Z270" s="82"/>
      <c r="AA270" s="83"/>
    </row>
    <row r="271" spans="1:27" ht="13.5" customHeight="1">
      <c r="A271" s="181"/>
      <c r="B271" s="182" t="s">
        <v>60</v>
      </c>
      <c r="C271" s="183" t="s">
        <v>366</v>
      </c>
      <c r="D271" s="183"/>
      <c r="E271" s="183" t="s">
        <v>69</v>
      </c>
      <c r="F271" s="183"/>
      <c r="G271" s="183"/>
      <c r="H271" s="183"/>
      <c r="I271" s="183" t="s">
        <v>61</v>
      </c>
      <c r="J271" s="183"/>
      <c r="K271" s="183"/>
      <c r="L271" s="184" t="s">
        <v>78</v>
      </c>
      <c r="M271" s="183" t="s">
        <v>80</v>
      </c>
      <c r="N271" s="183"/>
      <c r="O271" s="117"/>
      <c r="P271" s="158"/>
      <c r="Q271" s="158"/>
      <c r="R271" s="158"/>
      <c r="S271" s="158"/>
      <c r="V271" s="78"/>
      <c r="W271" s="79"/>
      <c r="X271" s="80"/>
      <c r="Y271" s="81"/>
      <c r="Z271" s="82"/>
      <c r="AA271" s="83"/>
    </row>
    <row r="272" spans="1:27" ht="13.5" customHeight="1">
      <c r="A272" s="181"/>
      <c r="B272" s="182" t="s">
        <v>39</v>
      </c>
      <c r="C272" s="183"/>
      <c r="D272" s="183"/>
      <c r="E272" s="183" t="s">
        <v>49</v>
      </c>
      <c r="F272" s="183"/>
      <c r="G272" s="183"/>
      <c r="H272" s="183"/>
      <c r="I272" s="183" t="s">
        <v>44</v>
      </c>
      <c r="J272" s="183"/>
      <c r="K272" s="183"/>
      <c r="L272" s="184" t="s">
        <v>79</v>
      </c>
      <c r="M272" s="183" t="s">
        <v>80</v>
      </c>
      <c r="N272" s="183"/>
      <c r="O272" s="117"/>
      <c r="P272" s="158"/>
      <c r="Q272" s="158"/>
      <c r="R272" s="158"/>
      <c r="S272" s="158"/>
      <c r="V272" s="78"/>
      <c r="W272" s="79"/>
      <c r="X272" s="80"/>
      <c r="Y272" s="81"/>
      <c r="Z272" s="82"/>
      <c r="AA272" s="83"/>
    </row>
    <row r="273" spans="1:27" ht="13.5" customHeight="1">
      <c r="A273" s="181"/>
      <c r="B273" s="182" t="s">
        <v>293</v>
      </c>
      <c r="C273" s="183"/>
      <c r="D273" s="183"/>
      <c r="E273" s="183" t="s">
        <v>294</v>
      </c>
      <c r="F273" s="183"/>
      <c r="G273" s="183"/>
      <c r="H273" s="183"/>
      <c r="I273" s="183" t="s">
        <v>71</v>
      </c>
      <c r="J273" s="183"/>
      <c r="K273" s="183"/>
      <c r="L273" s="181" t="s">
        <v>84</v>
      </c>
      <c r="M273" s="183" t="s">
        <v>85</v>
      </c>
      <c r="N273" s="183"/>
      <c r="O273" s="117"/>
      <c r="P273" s="158"/>
      <c r="Q273" s="158"/>
      <c r="R273" s="158"/>
      <c r="S273" s="158"/>
      <c r="V273" s="78"/>
      <c r="W273" s="79"/>
      <c r="X273" s="80"/>
      <c r="Y273" s="81"/>
      <c r="Z273" s="82"/>
      <c r="AA273" s="83"/>
    </row>
    <row r="274" spans="1:27" ht="13.5" customHeight="1">
      <c r="A274" s="181"/>
      <c r="B274" s="182" t="s">
        <v>75</v>
      </c>
      <c r="C274" s="183"/>
      <c r="D274" s="183"/>
      <c r="E274" s="183" t="s">
        <v>65</v>
      </c>
      <c r="F274" s="183"/>
      <c r="G274" s="183"/>
      <c r="H274" s="183"/>
      <c r="I274" s="183" t="s">
        <v>71</v>
      </c>
      <c r="J274" s="183"/>
      <c r="K274" s="183"/>
      <c r="L274" s="184" t="s">
        <v>81</v>
      </c>
      <c r="M274" s="183" t="s">
        <v>85</v>
      </c>
      <c r="N274" s="183"/>
      <c r="O274" s="117"/>
      <c r="P274" s="158"/>
      <c r="Q274" s="158"/>
      <c r="R274" s="158"/>
      <c r="S274" s="158"/>
      <c r="V274" s="78"/>
      <c r="W274" s="79"/>
      <c r="X274" s="80"/>
      <c r="Y274" s="81"/>
      <c r="Z274" s="82"/>
      <c r="AA274" s="83"/>
    </row>
    <row r="275" spans="1:27" ht="13.5" customHeight="1">
      <c r="A275" s="181"/>
      <c r="B275" s="182" t="s">
        <v>295</v>
      </c>
      <c r="C275" s="183"/>
      <c r="D275" s="183"/>
      <c r="E275" s="183" t="s">
        <v>296</v>
      </c>
      <c r="F275" s="183"/>
      <c r="G275" s="183"/>
      <c r="H275" s="183"/>
      <c r="I275" s="183" t="s">
        <v>43</v>
      </c>
      <c r="J275" s="183"/>
      <c r="K275" s="183"/>
      <c r="L275" s="184" t="s">
        <v>78</v>
      </c>
      <c r="M275" s="183" t="s">
        <v>85</v>
      </c>
      <c r="N275" s="183"/>
      <c r="O275" s="117"/>
      <c r="P275" s="158"/>
      <c r="Q275" s="158"/>
      <c r="R275" s="158"/>
      <c r="S275" s="158"/>
      <c r="V275" s="78"/>
      <c r="W275" s="79"/>
      <c r="X275" s="80"/>
      <c r="Y275" s="81"/>
      <c r="Z275" s="82"/>
      <c r="AA275" s="83"/>
    </row>
    <row r="276" spans="1:27" ht="13.5" customHeight="1">
      <c r="A276" s="181"/>
      <c r="B276" s="182" t="s">
        <v>40</v>
      </c>
      <c r="C276" s="183"/>
      <c r="D276" s="183"/>
      <c r="E276" s="183" t="s">
        <v>260</v>
      </c>
      <c r="F276" s="183"/>
      <c r="G276" s="183"/>
      <c r="H276" s="183"/>
      <c r="I276" s="183" t="s">
        <v>43</v>
      </c>
      <c r="J276" s="183"/>
      <c r="K276" s="183"/>
      <c r="L276" s="184" t="s">
        <v>79</v>
      </c>
      <c r="M276" s="183" t="s">
        <v>85</v>
      </c>
      <c r="N276" s="183"/>
      <c r="O276" s="117"/>
      <c r="P276" s="158"/>
      <c r="Q276" s="158"/>
      <c r="R276" s="158"/>
      <c r="S276" s="158"/>
      <c r="V276" s="78"/>
      <c r="W276" s="79"/>
      <c r="X276" s="80"/>
      <c r="Y276" s="81"/>
      <c r="Z276" s="82"/>
      <c r="AA276" s="83"/>
    </row>
    <row r="277" spans="1:27" ht="13.5" customHeight="1">
      <c r="A277" s="181"/>
      <c r="B277" s="182" t="s">
        <v>297</v>
      </c>
      <c r="C277" s="183"/>
      <c r="D277" s="183"/>
      <c r="E277" s="183" t="s">
        <v>298</v>
      </c>
      <c r="F277" s="183"/>
      <c r="G277" s="183"/>
      <c r="H277" s="183"/>
      <c r="I277" s="183" t="s">
        <v>268</v>
      </c>
      <c r="J277" s="183"/>
      <c r="K277" s="183"/>
      <c r="L277" s="181" t="s">
        <v>79</v>
      </c>
      <c r="M277" s="183" t="s">
        <v>80</v>
      </c>
      <c r="N277" s="183"/>
      <c r="O277" s="117"/>
      <c r="P277" s="158"/>
      <c r="Q277" s="158"/>
      <c r="R277" s="158"/>
      <c r="S277" s="158"/>
      <c r="V277" s="78"/>
      <c r="W277" s="79"/>
      <c r="X277" s="80"/>
      <c r="Y277" s="81"/>
      <c r="Z277" s="82"/>
      <c r="AA277" s="83"/>
    </row>
    <row r="278" spans="1:27" ht="13.5" customHeight="1">
      <c r="A278" s="181"/>
      <c r="B278" s="182" t="s">
        <v>73</v>
      </c>
      <c r="C278" s="183"/>
      <c r="D278" s="183"/>
      <c r="E278" s="183" t="s">
        <v>47</v>
      </c>
      <c r="F278" s="183"/>
      <c r="G278" s="183"/>
      <c r="H278" s="183"/>
      <c r="I278" s="183" t="s">
        <v>76</v>
      </c>
      <c r="J278" s="183"/>
      <c r="K278" s="183"/>
      <c r="L278" s="184" t="s">
        <v>79</v>
      </c>
      <c r="M278" s="183" t="s">
        <v>80</v>
      </c>
      <c r="N278" s="183"/>
      <c r="O278" s="117"/>
      <c r="P278" s="158"/>
      <c r="Q278" s="158"/>
      <c r="R278" s="158"/>
      <c r="S278" s="158"/>
      <c r="V278" s="78"/>
      <c r="W278" s="79"/>
      <c r="X278" s="80"/>
      <c r="Y278" s="82"/>
      <c r="Z278" s="82"/>
      <c r="AA278" s="83"/>
    </row>
    <row r="279" spans="1:27" ht="13.5" customHeight="1">
      <c r="A279" s="181"/>
      <c r="B279" s="182" t="s">
        <v>246</v>
      </c>
      <c r="C279" s="183"/>
      <c r="D279" s="183"/>
      <c r="E279" s="183" t="s">
        <v>52</v>
      </c>
      <c r="F279" s="183"/>
      <c r="G279" s="183"/>
      <c r="H279" s="183"/>
      <c r="I279" s="183" t="s">
        <v>267</v>
      </c>
      <c r="J279" s="183"/>
      <c r="K279" s="183"/>
      <c r="L279" s="181" t="s">
        <v>81</v>
      </c>
      <c r="M279" s="183" t="s">
        <v>80</v>
      </c>
      <c r="N279" s="183"/>
      <c r="O279" s="117"/>
      <c r="P279" s="158"/>
      <c r="Q279" s="158"/>
      <c r="R279" s="158"/>
      <c r="S279" s="158"/>
      <c r="V279" s="78"/>
      <c r="W279" s="79"/>
      <c r="X279" s="80"/>
      <c r="Y279" s="82"/>
      <c r="Z279" s="82"/>
      <c r="AA279" s="83"/>
    </row>
    <row r="280" spans="1:27" ht="13.5" customHeight="1">
      <c r="A280" s="181"/>
      <c r="B280" s="182" t="s">
        <v>247</v>
      </c>
      <c r="C280" s="183"/>
      <c r="D280" s="183"/>
      <c r="E280" s="183" t="s">
        <v>45</v>
      </c>
      <c r="F280" s="183"/>
      <c r="G280" s="183"/>
      <c r="H280" s="183"/>
      <c r="I280" s="183" t="s">
        <v>266</v>
      </c>
      <c r="J280" s="183"/>
      <c r="K280" s="183"/>
      <c r="L280" s="181" t="s">
        <v>84</v>
      </c>
      <c r="M280" s="183" t="s">
        <v>85</v>
      </c>
      <c r="N280" s="183"/>
      <c r="O280" s="117"/>
      <c r="P280" s="158"/>
      <c r="Q280" s="158"/>
      <c r="R280" s="158"/>
      <c r="S280" s="158"/>
      <c r="V280" s="78"/>
      <c r="W280" s="79"/>
      <c r="X280" s="80"/>
      <c r="Y280" s="81"/>
      <c r="Z280" s="82"/>
      <c r="AA280" s="83"/>
    </row>
    <row r="281" spans="1:27" ht="13.5" customHeight="1">
      <c r="A281" s="181"/>
      <c r="B281" s="182" t="s">
        <v>42</v>
      </c>
      <c r="C281" s="183"/>
      <c r="D281" s="183"/>
      <c r="E281" s="183" t="s">
        <v>51</v>
      </c>
      <c r="F281" s="183"/>
      <c r="G281" s="183"/>
      <c r="H281" s="183"/>
      <c r="I281" s="183" t="s">
        <v>72</v>
      </c>
      <c r="J281" s="183"/>
      <c r="K281" s="183"/>
      <c r="L281" s="184" t="s">
        <v>81</v>
      </c>
      <c r="M281" s="183" t="s">
        <v>85</v>
      </c>
      <c r="N281" s="183"/>
      <c r="O281" s="117"/>
      <c r="P281" s="158"/>
      <c r="Q281" s="158"/>
      <c r="R281" s="158"/>
      <c r="S281" s="158"/>
      <c r="V281" s="78"/>
      <c r="W281" s="79"/>
      <c r="X281" s="80"/>
      <c r="Y281" s="81"/>
      <c r="Z281" s="82"/>
      <c r="AA281" s="83"/>
    </row>
    <row r="282" spans="1:27">
      <c r="K282" s="12"/>
    </row>
  </sheetData>
  <sheetProtection password="C416" sheet="1" formatColumns="0" selectLockedCells="1" sort="0"/>
  <mergeCells count="647">
    <mergeCell ref="B146:C146"/>
    <mergeCell ref="D146:E146"/>
    <mergeCell ref="G146:J146"/>
    <mergeCell ref="D233:E233"/>
    <mergeCell ref="D234:E234"/>
    <mergeCell ref="D246:E246"/>
    <mergeCell ref="D235:E235"/>
    <mergeCell ref="D236:E236"/>
    <mergeCell ref="D237:E237"/>
    <mergeCell ref="D238:E238"/>
    <mergeCell ref="D239:E239"/>
    <mergeCell ref="D240:E240"/>
    <mergeCell ref="D241:E241"/>
    <mergeCell ref="D229:E229"/>
    <mergeCell ref="D230:E230"/>
    <mergeCell ref="D231:E231"/>
    <mergeCell ref="D232:E232"/>
    <mergeCell ref="D225:E225"/>
    <mergeCell ref="D226:E226"/>
    <mergeCell ref="D227:E227"/>
    <mergeCell ref="D228:E228"/>
    <mergeCell ref="D221:E221"/>
    <mergeCell ref="D222:E222"/>
    <mergeCell ref="D223:E223"/>
    <mergeCell ref="D224:E224"/>
    <mergeCell ref="D217:E217"/>
    <mergeCell ref="D218:E218"/>
    <mergeCell ref="D219:E219"/>
    <mergeCell ref="D220:E220"/>
    <mergeCell ref="D213:E213"/>
    <mergeCell ref="D214:E214"/>
    <mergeCell ref="D215:E215"/>
    <mergeCell ref="D216:E216"/>
    <mergeCell ref="D209:E209"/>
    <mergeCell ref="D210:E210"/>
    <mergeCell ref="D211:E211"/>
    <mergeCell ref="D212:E212"/>
    <mergeCell ref="D206:E206"/>
    <mergeCell ref="D207:E207"/>
    <mergeCell ref="D208:E208"/>
    <mergeCell ref="D201:E201"/>
    <mergeCell ref="D202:E202"/>
    <mergeCell ref="D203:E203"/>
    <mergeCell ref="D204:E204"/>
    <mergeCell ref="D198:E198"/>
    <mergeCell ref="D199:E199"/>
    <mergeCell ref="D200:E200"/>
    <mergeCell ref="D188:E188"/>
    <mergeCell ref="D189:E189"/>
    <mergeCell ref="D205:E205"/>
    <mergeCell ref="B265:C265"/>
    <mergeCell ref="D190:E190"/>
    <mergeCell ref="D191:E191"/>
    <mergeCell ref="D192:E192"/>
    <mergeCell ref="D193:E193"/>
    <mergeCell ref="D194:E194"/>
    <mergeCell ref="D195:E195"/>
    <mergeCell ref="D196:E196"/>
    <mergeCell ref="B248:C248"/>
    <mergeCell ref="B249:C249"/>
    <mergeCell ref="B250:C250"/>
    <mergeCell ref="B247:C247"/>
    <mergeCell ref="B246:C246"/>
    <mergeCell ref="B240:C240"/>
    <mergeCell ref="B242:C242"/>
    <mergeCell ref="B244:C244"/>
    <mergeCell ref="B245:C245"/>
    <mergeCell ref="B232:C232"/>
    <mergeCell ref="D173:E173"/>
    <mergeCell ref="D174:E174"/>
    <mergeCell ref="D175:E175"/>
    <mergeCell ref="D176:E176"/>
    <mergeCell ref="D177:E177"/>
    <mergeCell ref="D178:E178"/>
    <mergeCell ref="D179:E179"/>
    <mergeCell ref="B231:C231"/>
    <mergeCell ref="B243:C243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97:E197"/>
    <mergeCell ref="B235:C235"/>
    <mergeCell ref="B236:C236"/>
    <mergeCell ref="B237:C237"/>
    <mergeCell ref="B238:C238"/>
    <mergeCell ref="B239:C239"/>
    <mergeCell ref="B241:C241"/>
    <mergeCell ref="D170:E170"/>
    <mergeCell ref="D171:E171"/>
    <mergeCell ref="D165:E165"/>
    <mergeCell ref="D166:E166"/>
    <mergeCell ref="D167:E167"/>
    <mergeCell ref="D172:E172"/>
    <mergeCell ref="D163:E163"/>
    <mergeCell ref="D164:E164"/>
    <mergeCell ref="D168:E168"/>
    <mergeCell ref="D169:E169"/>
    <mergeCell ref="D160:E160"/>
    <mergeCell ref="D161:E161"/>
    <mergeCell ref="D162:E162"/>
    <mergeCell ref="G161:J161"/>
    <mergeCell ref="G162:J162"/>
    <mergeCell ref="D156:E156"/>
    <mergeCell ref="D157:E157"/>
    <mergeCell ref="D158:E158"/>
    <mergeCell ref="D159:E159"/>
    <mergeCell ref="G157:J157"/>
    <mergeCell ref="D132:E132"/>
    <mergeCell ref="D133:E133"/>
    <mergeCell ref="D134:E134"/>
    <mergeCell ref="D135:E135"/>
    <mergeCell ref="D136:E136"/>
    <mergeCell ref="D137:E137"/>
    <mergeCell ref="D142:E142"/>
    <mergeCell ref="D143:E143"/>
    <mergeCell ref="D139:E139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29:C229"/>
    <mergeCell ref="B219:C219"/>
    <mergeCell ref="B220:C220"/>
    <mergeCell ref="B221:C221"/>
    <mergeCell ref="B222:C222"/>
    <mergeCell ref="B215:C215"/>
    <mergeCell ref="B216:C216"/>
    <mergeCell ref="B217:C217"/>
    <mergeCell ref="B218:C218"/>
    <mergeCell ref="B211:C211"/>
    <mergeCell ref="B212:C212"/>
    <mergeCell ref="B213:C213"/>
    <mergeCell ref="B214:C214"/>
    <mergeCell ref="B210:C210"/>
    <mergeCell ref="D127:E127"/>
    <mergeCell ref="D128:E128"/>
    <mergeCell ref="B201:C201"/>
    <mergeCell ref="B202:C202"/>
    <mergeCell ref="B203:C203"/>
    <mergeCell ref="D145:E145"/>
    <mergeCell ref="D147:E147"/>
    <mergeCell ref="D150:E150"/>
    <mergeCell ref="D151:E151"/>
    <mergeCell ref="B206:C206"/>
    <mergeCell ref="B207:C207"/>
    <mergeCell ref="B168:C168"/>
    <mergeCell ref="B169:C169"/>
    <mergeCell ref="B170:C170"/>
    <mergeCell ref="B200:C200"/>
    <mergeCell ref="B208:C208"/>
    <mergeCell ref="B209:C209"/>
    <mergeCell ref="B194:C194"/>
    <mergeCell ref="B195:C195"/>
    <mergeCell ref="B204:C204"/>
    <mergeCell ref="B205:C205"/>
    <mergeCell ref="B196:C196"/>
    <mergeCell ref="B197:C197"/>
    <mergeCell ref="B198:C198"/>
    <mergeCell ref="B199:C199"/>
    <mergeCell ref="B190:C190"/>
    <mergeCell ref="B191:C191"/>
    <mergeCell ref="B192:C192"/>
    <mergeCell ref="B193:C193"/>
    <mergeCell ref="B188:C188"/>
    <mergeCell ref="B189:C189"/>
    <mergeCell ref="B182:C182"/>
    <mergeCell ref="B183:C183"/>
    <mergeCell ref="B184:C184"/>
    <mergeCell ref="B185:C185"/>
    <mergeCell ref="B186:C186"/>
    <mergeCell ref="B187:C187"/>
    <mergeCell ref="B165:C165"/>
    <mergeCell ref="B166:C166"/>
    <mergeCell ref="B167:C167"/>
    <mergeCell ref="B181:C181"/>
    <mergeCell ref="B176:C176"/>
    <mergeCell ref="B177:C177"/>
    <mergeCell ref="B178:C178"/>
    <mergeCell ref="B180:C180"/>
    <mergeCell ref="B179:C179"/>
    <mergeCell ref="B160:C160"/>
    <mergeCell ref="B161:C161"/>
    <mergeCell ref="B112:C112"/>
    <mergeCell ref="D107:E107"/>
    <mergeCell ref="D108:E108"/>
    <mergeCell ref="D109:E109"/>
    <mergeCell ref="B114:C114"/>
    <mergeCell ref="D113:E113"/>
    <mergeCell ref="G108:J108"/>
    <mergeCell ref="B115:C115"/>
    <mergeCell ref="B113:C113"/>
    <mergeCell ref="D112:E112"/>
    <mergeCell ref="G109:J109"/>
    <mergeCell ref="D114:E114"/>
    <mergeCell ref="D115:E115"/>
    <mergeCell ref="B159:C159"/>
    <mergeCell ref="D144:E144"/>
    <mergeCell ref="G127:J127"/>
    <mergeCell ref="G128:J128"/>
    <mergeCell ref="G129:J129"/>
    <mergeCell ref="D152:E152"/>
    <mergeCell ref="D153:E153"/>
    <mergeCell ref="D154:E154"/>
    <mergeCell ref="D155:E155"/>
    <mergeCell ref="A66:B66"/>
    <mergeCell ref="C66:H66"/>
    <mergeCell ref="A61:S61"/>
    <mergeCell ref="A62:S62"/>
    <mergeCell ref="B104:C104"/>
    <mergeCell ref="B107:C107"/>
    <mergeCell ref="B88:C88"/>
    <mergeCell ref="F83:H83"/>
    <mergeCell ref="F84:H84"/>
    <mergeCell ref="F85:H85"/>
    <mergeCell ref="G107:J107"/>
    <mergeCell ref="B106:C106"/>
    <mergeCell ref="A65:S65"/>
    <mergeCell ref="G106:J106"/>
    <mergeCell ref="K106:L106"/>
    <mergeCell ref="D106:E106"/>
    <mergeCell ref="F75:H75"/>
    <mergeCell ref="D85:E85"/>
    <mergeCell ref="D83:E83"/>
    <mergeCell ref="B84:C84"/>
    <mergeCell ref="D84:E84"/>
    <mergeCell ref="B76:C76"/>
    <mergeCell ref="D76:E76"/>
    <mergeCell ref="F76:H76"/>
    <mergeCell ref="B58:C58"/>
    <mergeCell ref="E58:H58"/>
    <mergeCell ref="L58:M58"/>
    <mergeCell ref="O58:R58"/>
    <mergeCell ref="C42:E42"/>
    <mergeCell ref="C41:E41"/>
    <mergeCell ref="M42:O42"/>
    <mergeCell ref="O57:R57"/>
    <mergeCell ref="C43:H43"/>
    <mergeCell ref="Q47:S47"/>
    <mergeCell ref="P43:S43"/>
    <mergeCell ref="C47:D47"/>
    <mergeCell ref="L43:M43"/>
    <mergeCell ref="L57:M57"/>
    <mergeCell ref="A27:B27"/>
    <mergeCell ref="K30:L31"/>
    <mergeCell ref="K32:L32"/>
    <mergeCell ref="S21:S22"/>
    <mergeCell ref="K20:L21"/>
    <mergeCell ref="E57:H57"/>
    <mergeCell ref="A52:S52"/>
    <mergeCell ref="S31:S32"/>
    <mergeCell ref="A33:B34"/>
    <mergeCell ref="A32:B32"/>
    <mergeCell ref="A20:B21"/>
    <mergeCell ref="A25:B26"/>
    <mergeCell ref="A23:B24"/>
    <mergeCell ref="K22:L22"/>
    <mergeCell ref="A22:B22"/>
    <mergeCell ref="K25:L26"/>
    <mergeCell ref="I21:I22"/>
    <mergeCell ref="G41:H41"/>
    <mergeCell ref="Q41:R41"/>
    <mergeCell ref="A49:S49"/>
    <mergeCell ref="C46:D46"/>
    <mergeCell ref="J46:K46"/>
    <mergeCell ref="J47:K47"/>
    <mergeCell ref="A30:B31"/>
    <mergeCell ref="A6:B6"/>
    <mergeCell ref="S11:S12"/>
    <mergeCell ref="K12:L12"/>
    <mergeCell ref="A12:B12"/>
    <mergeCell ref="K5:L5"/>
    <mergeCell ref="K6:L6"/>
    <mergeCell ref="A10:B11"/>
    <mergeCell ref="A5:B5"/>
    <mergeCell ref="I11:I12"/>
    <mergeCell ref="M5:M6"/>
    <mergeCell ref="V66:AA66"/>
    <mergeCell ref="I26:I27"/>
    <mergeCell ref="I36:I37"/>
    <mergeCell ref="K10:L11"/>
    <mergeCell ref="S16:S17"/>
    <mergeCell ref="K23:L24"/>
    <mergeCell ref="I13:I14"/>
    <mergeCell ref="K28:L29"/>
    <mergeCell ref="K18:L19"/>
    <mergeCell ref="I33:I34"/>
    <mergeCell ref="S26:S27"/>
    <mergeCell ref="A64:S64"/>
    <mergeCell ref="M41:O41"/>
    <mergeCell ref="K33:L34"/>
    <mergeCell ref="A35:B36"/>
    <mergeCell ref="I31:I32"/>
    <mergeCell ref="I28:I29"/>
    <mergeCell ref="A28:B29"/>
    <mergeCell ref="A50:S50"/>
    <mergeCell ref="A37:B37"/>
    <mergeCell ref="B57:C57"/>
    <mergeCell ref="S36:S37"/>
    <mergeCell ref="K37:L37"/>
    <mergeCell ref="K35:L36"/>
    <mergeCell ref="V1:AA1"/>
    <mergeCell ref="L1:N1"/>
    <mergeCell ref="D1:I1"/>
    <mergeCell ref="L3:S3"/>
    <mergeCell ref="K27:L27"/>
    <mergeCell ref="D5:G5"/>
    <mergeCell ref="K8:L9"/>
    <mergeCell ref="N5:Q5"/>
    <mergeCell ref="O1:P1"/>
    <mergeCell ref="Q1:S1"/>
    <mergeCell ref="B3:I3"/>
    <mergeCell ref="B1:C2"/>
    <mergeCell ref="A8:B9"/>
    <mergeCell ref="C5:C6"/>
    <mergeCell ref="A13:B14"/>
    <mergeCell ref="A15:B16"/>
    <mergeCell ref="A17:B17"/>
    <mergeCell ref="K17:L17"/>
    <mergeCell ref="I18:I19"/>
    <mergeCell ref="I23:I24"/>
    <mergeCell ref="A18:B19"/>
    <mergeCell ref="K13:L14"/>
    <mergeCell ref="K15:L16"/>
    <mergeCell ref="I16:I17"/>
    <mergeCell ref="B264:C264"/>
    <mergeCell ref="D264:E264"/>
    <mergeCell ref="G115:J115"/>
    <mergeCell ref="G116:J116"/>
    <mergeCell ref="B142:C142"/>
    <mergeCell ref="B143:C143"/>
    <mergeCell ref="B261:C261"/>
    <mergeCell ref="B116:C116"/>
    <mergeCell ref="B162:C162"/>
    <mergeCell ref="B175:C175"/>
    <mergeCell ref="B262:C262"/>
    <mergeCell ref="B263:C263"/>
    <mergeCell ref="D261:E261"/>
    <mergeCell ref="D262:E262"/>
    <mergeCell ref="D263:E263"/>
    <mergeCell ref="B259:C259"/>
    <mergeCell ref="B260:C260"/>
    <mergeCell ref="D260:E260"/>
    <mergeCell ref="D258:E258"/>
    <mergeCell ref="D259:E259"/>
    <mergeCell ref="B140:C140"/>
    <mergeCell ref="B141:C141"/>
    <mergeCell ref="B144:C144"/>
    <mergeCell ref="B145:C145"/>
    <mergeCell ref="B255:C255"/>
    <mergeCell ref="D256:E256"/>
    <mergeCell ref="B256:C256"/>
    <mergeCell ref="B251:C251"/>
    <mergeCell ref="B252:C252"/>
    <mergeCell ref="B257:C257"/>
    <mergeCell ref="B258:C258"/>
    <mergeCell ref="B253:C253"/>
    <mergeCell ref="D130:E130"/>
    <mergeCell ref="B254:C254"/>
    <mergeCell ref="B171:C171"/>
    <mergeCell ref="B172:C172"/>
    <mergeCell ref="B173:C173"/>
    <mergeCell ref="B174:C174"/>
    <mergeCell ref="B148:C148"/>
    <mergeCell ref="B149:C149"/>
    <mergeCell ref="B163:C163"/>
    <mergeCell ref="B164:C164"/>
    <mergeCell ref="B147:C147"/>
    <mergeCell ref="B230:C230"/>
    <mergeCell ref="B153:C153"/>
    <mergeCell ref="B154:C154"/>
    <mergeCell ref="B155:C155"/>
    <mergeCell ref="B156:C156"/>
    <mergeCell ref="B152:C152"/>
    <mergeCell ref="G138:J138"/>
    <mergeCell ref="G137:J137"/>
    <mergeCell ref="G133:J133"/>
    <mergeCell ref="B129:C129"/>
    <mergeCell ref="G123:J123"/>
    <mergeCell ref="G124:J124"/>
    <mergeCell ref="B124:C124"/>
    <mergeCell ref="B125:C125"/>
    <mergeCell ref="B126:C126"/>
    <mergeCell ref="D124:E124"/>
    <mergeCell ref="D125:E125"/>
    <mergeCell ref="B128:C128"/>
    <mergeCell ref="D126:E126"/>
    <mergeCell ref="D140:E140"/>
    <mergeCell ref="D141:E141"/>
    <mergeCell ref="D131:E131"/>
    <mergeCell ref="D138:E138"/>
    <mergeCell ref="B130:C130"/>
    <mergeCell ref="B135:C135"/>
    <mergeCell ref="B137:C137"/>
    <mergeCell ref="D129:E129"/>
    <mergeCell ref="D148:E148"/>
    <mergeCell ref="D149:E149"/>
    <mergeCell ref="G140:J140"/>
    <mergeCell ref="G136:J136"/>
    <mergeCell ref="G130:J130"/>
    <mergeCell ref="G131:J131"/>
    <mergeCell ref="G132:J132"/>
    <mergeCell ref="G139:J139"/>
    <mergeCell ref="G134:J134"/>
    <mergeCell ref="G135:J135"/>
    <mergeCell ref="G125:J125"/>
    <mergeCell ref="G126:J126"/>
    <mergeCell ref="B77:C77"/>
    <mergeCell ref="F80:H80"/>
    <mergeCell ref="F82:H82"/>
    <mergeCell ref="F77:H77"/>
    <mergeCell ref="B78:C78"/>
    <mergeCell ref="D78:E78"/>
    <mergeCell ref="F78:H78"/>
    <mergeCell ref="B79:C79"/>
    <mergeCell ref="D79:E79"/>
    <mergeCell ref="B82:C82"/>
    <mergeCell ref="D82:E82"/>
    <mergeCell ref="G121:J121"/>
    <mergeCell ref="G114:J114"/>
    <mergeCell ref="G122:J122"/>
    <mergeCell ref="G118:J118"/>
    <mergeCell ref="B111:C111"/>
    <mergeCell ref="B108:C108"/>
    <mergeCell ref="B109:C109"/>
    <mergeCell ref="B110:C110"/>
    <mergeCell ref="D110:E110"/>
    <mergeCell ref="D111:E111"/>
    <mergeCell ref="G110:J110"/>
    <mergeCell ref="G111:J111"/>
    <mergeCell ref="D116:E116"/>
    <mergeCell ref="B86:C86"/>
    <mergeCell ref="D86:E86"/>
    <mergeCell ref="B87:C87"/>
    <mergeCell ref="D87:E87"/>
    <mergeCell ref="D88:E88"/>
    <mergeCell ref="F86:H86"/>
    <mergeCell ref="B85:C85"/>
    <mergeCell ref="G119:J119"/>
    <mergeCell ref="G120:J120"/>
    <mergeCell ref="B157:C157"/>
    <mergeCell ref="B158:C158"/>
    <mergeCell ref="B150:C150"/>
    <mergeCell ref="B151:C151"/>
    <mergeCell ref="B136:C136"/>
    <mergeCell ref="B83:C83"/>
    <mergeCell ref="B127:C127"/>
    <mergeCell ref="G145:J145"/>
    <mergeCell ref="B131:C131"/>
    <mergeCell ref="B132:C132"/>
    <mergeCell ref="B133:C133"/>
    <mergeCell ref="B134:C134"/>
    <mergeCell ref="B138:C138"/>
    <mergeCell ref="B139:C139"/>
    <mergeCell ref="G149:J149"/>
    <mergeCell ref="G144:J144"/>
    <mergeCell ref="G147:J147"/>
    <mergeCell ref="G117:J117"/>
    <mergeCell ref="G112:J112"/>
    <mergeCell ref="G113:J113"/>
    <mergeCell ref="F87:H87"/>
    <mergeCell ref="F88:H88"/>
    <mergeCell ref="G141:J141"/>
    <mergeCell ref="G143:J143"/>
    <mergeCell ref="G150:J150"/>
    <mergeCell ref="F79:H79"/>
    <mergeCell ref="B80:C80"/>
    <mergeCell ref="D80:E80"/>
    <mergeCell ref="G153:J153"/>
    <mergeCell ref="G154:J154"/>
    <mergeCell ref="G142:J142"/>
    <mergeCell ref="G151:J151"/>
    <mergeCell ref="G152:J152"/>
    <mergeCell ref="G148:J148"/>
    <mergeCell ref="B122:C122"/>
    <mergeCell ref="D122:E122"/>
    <mergeCell ref="D123:E123"/>
    <mergeCell ref="D118:E118"/>
    <mergeCell ref="D119:E119"/>
    <mergeCell ref="D120:E120"/>
    <mergeCell ref="D121:E121"/>
    <mergeCell ref="D117:E117"/>
    <mergeCell ref="B117:C117"/>
    <mergeCell ref="B118:C118"/>
    <mergeCell ref="B119:C119"/>
    <mergeCell ref="B120:C120"/>
    <mergeCell ref="B121:C121"/>
    <mergeCell ref="B123:C123"/>
    <mergeCell ref="G155:J155"/>
    <mergeCell ref="G156:J156"/>
    <mergeCell ref="G176:J176"/>
    <mergeCell ref="G160:J160"/>
    <mergeCell ref="G183:J183"/>
    <mergeCell ref="G179:J179"/>
    <mergeCell ref="G180:J180"/>
    <mergeCell ref="G177:J177"/>
    <mergeCell ref="G178:J178"/>
    <mergeCell ref="G163:J163"/>
    <mergeCell ref="G158:J158"/>
    <mergeCell ref="G159:J159"/>
    <mergeCell ref="G164:J164"/>
    <mergeCell ref="G166:J166"/>
    <mergeCell ref="G167:J167"/>
    <mergeCell ref="G165:J165"/>
    <mergeCell ref="G189:J189"/>
    <mergeCell ref="G200:J200"/>
    <mergeCell ref="G197:J197"/>
    <mergeCell ref="G198:J198"/>
    <mergeCell ref="G184:J184"/>
    <mergeCell ref="G168:J168"/>
    <mergeCell ref="G169:J169"/>
    <mergeCell ref="G170:J170"/>
    <mergeCell ref="G173:J173"/>
    <mergeCell ref="G181:J181"/>
    <mergeCell ref="G174:J174"/>
    <mergeCell ref="G190:J190"/>
    <mergeCell ref="G182:J182"/>
    <mergeCell ref="G185:J185"/>
    <mergeCell ref="G186:J186"/>
    <mergeCell ref="G175:J175"/>
    <mergeCell ref="G171:J171"/>
    <mergeCell ref="G172:J172"/>
    <mergeCell ref="G199:J199"/>
    <mergeCell ref="G209:J209"/>
    <mergeCell ref="G210:J210"/>
    <mergeCell ref="G216:J216"/>
    <mergeCell ref="G225:J225"/>
    <mergeCell ref="G226:J226"/>
    <mergeCell ref="G227:J227"/>
    <mergeCell ref="B73:C73"/>
    <mergeCell ref="B74:C74"/>
    <mergeCell ref="F74:H74"/>
    <mergeCell ref="B75:C75"/>
    <mergeCell ref="D75:E75"/>
    <mergeCell ref="G205:J205"/>
    <mergeCell ref="G195:J195"/>
    <mergeCell ref="G196:J196"/>
    <mergeCell ref="G201:J201"/>
    <mergeCell ref="G191:J191"/>
    <mergeCell ref="G203:J203"/>
    <mergeCell ref="G202:J202"/>
    <mergeCell ref="G206:J206"/>
    <mergeCell ref="G212:J212"/>
    <mergeCell ref="D77:E77"/>
    <mergeCell ref="G194:J194"/>
    <mergeCell ref="G187:J187"/>
    <mergeCell ref="G188:J188"/>
    <mergeCell ref="G229:J229"/>
    <mergeCell ref="G218:J218"/>
    <mergeCell ref="G219:J219"/>
    <mergeCell ref="G220:J220"/>
    <mergeCell ref="G221:J221"/>
    <mergeCell ref="G222:J222"/>
    <mergeCell ref="G223:J223"/>
    <mergeCell ref="D72:E72"/>
    <mergeCell ref="F72:H72"/>
    <mergeCell ref="D73:E73"/>
    <mergeCell ref="F73:H73"/>
    <mergeCell ref="D74:E74"/>
    <mergeCell ref="G224:J224"/>
    <mergeCell ref="G211:J211"/>
    <mergeCell ref="G204:J204"/>
    <mergeCell ref="G192:J192"/>
    <mergeCell ref="G193:J193"/>
    <mergeCell ref="G228:J228"/>
    <mergeCell ref="G213:J213"/>
    <mergeCell ref="G214:J214"/>
    <mergeCell ref="G215:J215"/>
    <mergeCell ref="G217:J217"/>
    <mergeCell ref="G207:J207"/>
    <mergeCell ref="G208:J208"/>
    <mergeCell ref="D245:E245"/>
    <mergeCell ref="D247:E247"/>
    <mergeCell ref="D248:E248"/>
    <mergeCell ref="G244:J244"/>
    <mergeCell ref="D249:E249"/>
    <mergeCell ref="G245:J245"/>
    <mergeCell ref="G246:J246"/>
    <mergeCell ref="G248:J248"/>
    <mergeCell ref="G249:J249"/>
    <mergeCell ref="D265:E265"/>
    <mergeCell ref="G263:J263"/>
    <mergeCell ref="G264:J264"/>
    <mergeCell ref="G259:J259"/>
    <mergeCell ref="G260:J260"/>
    <mergeCell ref="G258:J258"/>
    <mergeCell ref="G255:J255"/>
    <mergeCell ref="G253:J253"/>
    <mergeCell ref="G254:J254"/>
    <mergeCell ref="G257:J257"/>
    <mergeCell ref="D257:E257"/>
    <mergeCell ref="Q267:R267"/>
    <mergeCell ref="B70:C70"/>
    <mergeCell ref="D70:E70"/>
    <mergeCell ref="F70:H70"/>
    <mergeCell ref="I68:I70"/>
    <mergeCell ref="A68:H68"/>
    <mergeCell ref="A69:H69"/>
    <mergeCell ref="G256:J256"/>
    <mergeCell ref="B71:C71"/>
    <mergeCell ref="B72:C72"/>
    <mergeCell ref="L71:N71"/>
    <mergeCell ref="B267:D267"/>
    <mergeCell ref="E267:H267"/>
    <mergeCell ref="I267:J267"/>
    <mergeCell ref="L267:N267"/>
    <mergeCell ref="O267:P267"/>
    <mergeCell ref="G247:J247"/>
    <mergeCell ref="G265:J265"/>
    <mergeCell ref="D251:E251"/>
    <mergeCell ref="D252:E252"/>
    <mergeCell ref="G251:J251"/>
    <mergeCell ref="G252:J252"/>
    <mergeCell ref="D253:E253"/>
    <mergeCell ref="D254:E254"/>
    <mergeCell ref="G230:J230"/>
    <mergeCell ref="D71:E71"/>
    <mergeCell ref="F71:H71"/>
    <mergeCell ref="G262:J262"/>
    <mergeCell ref="G243:J243"/>
    <mergeCell ref="G231:J231"/>
    <mergeCell ref="G232:J232"/>
    <mergeCell ref="G233:J233"/>
    <mergeCell ref="G239:J239"/>
    <mergeCell ref="G240:J240"/>
    <mergeCell ref="G241:J241"/>
    <mergeCell ref="G234:J234"/>
    <mergeCell ref="G261:J261"/>
    <mergeCell ref="D255:E255"/>
    <mergeCell ref="D250:E250"/>
    <mergeCell ref="G235:J235"/>
    <mergeCell ref="G236:J236"/>
    <mergeCell ref="G237:J237"/>
    <mergeCell ref="G238:J238"/>
    <mergeCell ref="D242:E242"/>
    <mergeCell ref="D243:E243"/>
    <mergeCell ref="D244:E244"/>
    <mergeCell ref="G250:J250"/>
    <mergeCell ref="G242:J242"/>
  </mergeCells>
  <phoneticPr fontId="0" type="noConversion"/>
  <conditionalFormatting sqref="K37:L37">
    <cfRule type="expression" dxfId="85" priority="509" stopIfTrue="1">
      <formula>$K$37=$S$58</formula>
    </cfRule>
    <cfRule type="expression" dxfId="84" priority="510" stopIfTrue="1">
      <formula>$K$37=$S$57</formula>
    </cfRule>
  </conditionalFormatting>
  <conditionalFormatting sqref="K32:L32">
    <cfRule type="expression" dxfId="83" priority="533" stopIfTrue="1">
      <formula>$K$32=$S$58</formula>
    </cfRule>
    <cfRule type="expression" dxfId="82" priority="534" stopIfTrue="1">
      <formula>$K$32=$S$57</formula>
    </cfRule>
  </conditionalFormatting>
  <conditionalFormatting sqref="K27:L27">
    <cfRule type="expression" dxfId="81" priority="590" stopIfTrue="1">
      <formula>$K$27=$S$58</formula>
    </cfRule>
    <cfRule type="expression" dxfId="80" priority="591" stopIfTrue="1">
      <formula>$K$27=$S$57</formula>
    </cfRule>
  </conditionalFormatting>
  <conditionalFormatting sqref="K22:L22">
    <cfRule type="expression" dxfId="79" priority="617" stopIfTrue="1">
      <formula>$K$22=$S$58</formula>
    </cfRule>
    <cfRule type="expression" dxfId="78" priority="618" stopIfTrue="1">
      <formula>$K$22=$S$57</formula>
    </cfRule>
  </conditionalFormatting>
  <conditionalFormatting sqref="K17:L17">
    <cfRule type="expression" dxfId="77" priority="637" stopIfTrue="1">
      <formula>$K$17=$S$58</formula>
    </cfRule>
    <cfRule type="expression" dxfId="76" priority="638" stopIfTrue="1">
      <formula>$K$17=$S$57</formula>
    </cfRule>
  </conditionalFormatting>
  <conditionalFormatting sqref="K12:L12">
    <cfRule type="expression" dxfId="75" priority="648" stopIfTrue="1">
      <formula>$K$12=$S$58</formula>
    </cfRule>
    <cfRule type="expression" dxfId="74" priority="649" stopIfTrue="1">
      <formula>$K$12=$S$57</formula>
    </cfRule>
  </conditionalFormatting>
  <conditionalFormatting sqref="A12:B12">
    <cfRule type="expression" dxfId="73" priority="19" stopIfTrue="1">
      <formula>$A$12=$I$57</formula>
    </cfRule>
    <cfRule type="expression" dxfId="72" priority="646" stopIfTrue="1">
      <formula>$A$12=$I$58</formula>
    </cfRule>
  </conditionalFormatting>
  <conditionalFormatting sqref="A17:B17">
    <cfRule type="expression" dxfId="71" priority="17">
      <formula>$A$17=$I$57</formula>
    </cfRule>
    <cfRule type="expression" dxfId="70" priority="18">
      <formula>$A$17=$I$58</formula>
    </cfRule>
  </conditionalFormatting>
  <conditionalFormatting sqref="A22:B22">
    <cfRule type="expression" dxfId="69" priority="611" stopIfTrue="1">
      <formula>$A$22=$I$58</formula>
    </cfRule>
    <cfRule type="expression" dxfId="68" priority="612" stopIfTrue="1">
      <formula>$A$22=$I$57</formula>
    </cfRule>
  </conditionalFormatting>
  <conditionalFormatting sqref="A27:B27">
    <cfRule type="expression" dxfId="67" priority="582" stopIfTrue="1">
      <formula>$A$27=$I$58</formula>
    </cfRule>
    <cfRule type="expression" dxfId="66" priority="583" stopIfTrue="1">
      <formula>$A$27=$I$57</formula>
    </cfRule>
  </conditionalFormatting>
  <conditionalFormatting sqref="A32:B32">
    <cfRule type="expression" dxfId="65" priority="523" stopIfTrue="1">
      <formula>$A$32=$I$58</formula>
    </cfRule>
    <cfRule type="expression" dxfId="64" priority="524" stopIfTrue="1">
      <formula>$A$32=$I$57</formula>
    </cfRule>
  </conditionalFormatting>
  <conditionalFormatting sqref="A37:B37">
    <cfRule type="expression" dxfId="63" priority="497" stopIfTrue="1">
      <formula>$A$37=$I$58</formula>
    </cfRule>
    <cfRule type="expression" dxfId="62" priority="498" stopIfTrue="1">
      <formula>$A$37=$I$57</formula>
    </cfRule>
  </conditionalFormatting>
  <conditionalFormatting sqref="B104:C104 A8:B9 A10 B57:C58 L57:M58 E58:H58 O57:R58 K33:L34 K35 A33:B34 A35 A13:B14 A15 A18:B19 A20 A23:B24 A25 A28:B29 A30 K8:L9 K10 K13:L14 K15 K18:L19 K20 K23:L24 K25 K28:L29 K30">
    <cfRule type="containsErrors" dxfId="61" priority="132" stopIfTrue="1">
      <formula>ISERROR(A8)</formula>
    </cfRule>
  </conditionalFormatting>
  <conditionalFormatting sqref="L1:N1">
    <cfRule type="expression" dxfId="60" priority="101" stopIfTrue="1">
      <formula>$L$1=0</formula>
    </cfRule>
  </conditionalFormatting>
  <conditionalFormatting sqref="Q1:S1">
    <cfRule type="expression" dxfId="59" priority="100" stopIfTrue="1">
      <formula>$Q$1=0</formula>
    </cfRule>
  </conditionalFormatting>
  <conditionalFormatting sqref="C46:D46">
    <cfRule type="expression" dxfId="58" priority="14" stopIfTrue="1">
      <formula>$N$14&gt;$C$46</formula>
    </cfRule>
    <cfRule type="expression" dxfId="57" priority="97" stopIfTrue="1">
      <formula>$C$46=0</formula>
    </cfRule>
  </conditionalFormatting>
  <conditionalFormatting sqref="C47:D47">
    <cfRule type="expression" dxfId="56" priority="1" stopIfTrue="1">
      <formula>$C$47&lt;$O$34+$E$34</formula>
    </cfRule>
    <cfRule type="expression" dxfId="55" priority="96" stopIfTrue="1">
      <formula>$C$47=0</formula>
    </cfRule>
  </conditionalFormatting>
  <conditionalFormatting sqref="J46:K46">
    <cfRule type="containsText" dxfId="54" priority="29" stopIfTrue="1" operator="containsText" text="°C">
      <formula>NOT(ISERROR(SEARCH("°C",J46)))</formula>
    </cfRule>
    <cfRule type="expression" dxfId="53" priority="95" stopIfTrue="1">
      <formula>$J$46=0</formula>
    </cfRule>
  </conditionalFormatting>
  <conditionalFormatting sqref="J47:K47">
    <cfRule type="expression" dxfId="52" priority="94" stopIfTrue="1">
      <formula>$J$47=0</formula>
    </cfRule>
  </conditionalFormatting>
  <conditionalFormatting sqref="Q47">
    <cfRule type="expression" dxfId="51" priority="93" stopIfTrue="1">
      <formula>$Q$47=0</formula>
    </cfRule>
  </conditionalFormatting>
  <conditionalFormatting sqref="Y97:Y105 V106:W117 Y95 B107:B265 X68:X105">
    <cfRule type="cellIs" dxfId="50" priority="84" stopIfTrue="1" operator="equal">
      <formula>"žž"</formula>
    </cfRule>
  </conditionalFormatting>
  <conditionalFormatting sqref="E57:H57">
    <cfRule type="containsErrors" dxfId="49" priority="82" stopIfTrue="1">
      <formula>ISERROR(E57)</formula>
    </cfRule>
  </conditionalFormatting>
  <conditionalFormatting sqref="A57">
    <cfRule type="expression" dxfId="48" priority="80" stopIfTrue="1">
      <formula>$A$57&gt;0</formula>
    </cfRule>
    <cfRule type="expression" dxfId="47" priority="81" stopIfTrue="1">
      <formula>$I$57&gt;0</formula>
    </cfRule>
  </conditionalFormatting>
  <conditionalFormatting sqref="A58">
    <cfRule type="expression" dxfId="46" priority="78" stopIfTrue="1">
      <formula>$A$58&gt;0</formula>
    </cfRule>
    <cfRule type="expression" dxfId="45" priority="79" stopIfTrue="1">
      <formula>$I$58&gt;0</formula>
    </cfRule>
  </conditionalFormatting>
  <conditionalFormatting sqref="K57">
    <cfRule type="expression" dxfId="44" priority="76" stopIfTrue="1">
      <formula>$K$57&gt;0</formula>
    </cfRule>
    <cfRule type="expression" dxfId="43" priority="77" stopIfTrue="1">
      <formula>$S$57&gt;0</formula>
    </cfRule>
  </conditionalFormatting>
  <conditionalFormatting sqref="K58">
    <cfRule type="expression" dxfId="42" priority="74" stopIfTrue="1">
      <formula>$K$58&gt;0</formula>
    </cfRule>
    <cfRule type="expression" dxfId="41" priority="75" stopIfTrue="1">
      <formula>$S$58&gt;0</formula>
    </cfRule>
  </conditionalFormatting>
  <conditionalFormatting sqref="D57">
    <cfRule type="expression" dxfId="40" priority="35" stopIfTrue="1">
      <formula>$O$34&gt;0</formula>
    </cfRule>
    <cfRule type="expression" dxfId="39" priority="71" stopIfTrue="1">
      <formula>$E$34&gt;0</formula>
    </cfRule>
    <cfRule type="expression" dxfId="38" priority="73" stopIfTrue="1">
      <formula>$D$57=0</formula>
    </cfRule>
  </conditionalFormatting>
  <conditionalFormatting sqref="I57">
    <cfRule type="expression" dxfId="37" priority="33" stopIfTrue="1">
      <formula>$O$34&gt;0</formula>
    </cfRule>
    <cfRule type="expression" dxfId="36" priority="70" stopIfTrue="1">
      <formula>$E$34&gt;0</formula>
    </cfRule>
    <cfRule type="expression" dxfId="35" priority="72" stopIfTrue="1">
      <formula>$I$57=0</formula>
    </cfRule>
  </conditionalFormatting>
  <conditionalFormatting sqref="D58">
    <cfRule type="expression" dxfId="34" priority="34" stopIfTrue="1">
      <formula>$O$34&gt;0</formula>
    </cfRule>
    <cfRule type="expression" dxfId="33" priority="68" stopIfTrue="1">
      <formula>$E$34&gt;0</formula>
    </cfRule>
    <cfRule type="expression" dxfId="32" priority="69" stopIfTrue="1">
      <formula>$D$58=0</formula>
    </cfRule>
  </conditionalFormatting>
  <conditionalFormatting sqref="I58">
    <cfRule type="expression" dxfId="31" priority="32" stopIfTrue="1">
      <formula>$O$34&gt;0</formula>
    </cfRule>
    <cfRule type="expression" dxfId="30" priority="66" stopIfTrue="1">
      <formula>$E$34&gt;0</formula>
    </cfRule>
    <cfRule type="expression" dxfId="29" priority="67" stopIfTrue="1">
      <formula>$I$58=0</formula>
    </cfRule>
  </conditionalFormatting>
  <conditionalFormatting sqref="N57">
    <cfRule type="expression" dxfId="28" priority="31" stopIfTrue="1">
      <formula>$O$34&gt;0</formula>
    </cfRule>
    <cfRule type="expression" dxfId="27" priority="61" stopIfTrue="1">
      <formula>$E$34&gt;0</formula>
    </cfRule>
    <cfRule type="expression" dxfId="26" priority="65" stopIfTrue="1">
      <formula>$N$57=0</formula>
    </cfRule>
  </conditionalFormatting>
  <conditionalFormatting sqref="S57">
    <cfRule type="expression" dxfId="25" priority="25" stopIfTrue="1">
      <formula>$E$34&gt;0</formula>
    </cfRule>
    <cfRule type="expression" dxfId="24" priority="26" stopIfTrue="1">
      <formula>$O$34&gt;0</formula>
    </cfRule>
    <cfRule type="expression" dxfId="23" priority="64" stopIfTrue="1">
      <formula>$S$57=0</formula>
    </cfRule>
  </conditionalFormatting>
  <conditionalFormatting sqref="N58">
    <cfRule type="expression" dxfId="22" priority="23" stopIfTrue="1">
      <formula>$O$34&gt;0</formula>
    </cfRule>
    <cfRule type="expression" dxfId="21" priority="24" stopIfTrue="1">
      <formula>$E$34&gt;0</formula>
    </cfRule>
    <cfRule type="expression" dxfId="20" priority="63" stopIfTrue="1">
      <formula>$N$58=0</formula>
    </cfRule>
  </conditionalFormatting>
  <conditionalFormatting sqref="S58">
    <cfRule type="expression" dxfId="19" priority="21" stopIfTrue="1">
      <formula>$O$34&gt;0</formula>
    </cfRule>
    <cfRule type="expression" dxfId="18" priority="22" stopIfTrue="1">
      <formula>$E$34&gt;0</formula>
    </cfRule>
    <cfRule type="expression" dxfId="17" priority="62" stopIfTrue="1">
      <formula>$S$58=0</formula>
    </cfRule>
  </conditionalFormatting>
  <conditionalFormatting sqref="X268:X281 Y275:Y276">
    <cfRule type="cellIs" dxfId="16" priority="27" stopIfTrue="1" operator="equal">
      <formula>"žž"</formula>
    </cfRule>
  </conditionalFormatting>
  <conditionalFormatting sqref="A12:B12">
    <cfRule type="expression" dxfId="15" priority="647">
      <formula>$A$12&gt;0</formula>
    </cfRule>
  </conditionalFormatting>
  <conditionalFormatting sqref="A17:B17">
    <cfRule type="expression" dxfId="14" priority="633">
      <formula>$A$17&gt;0</formula>
    </cfRule>
  </conditionalFormatting>
  <conditionalFormatting sqref="B3:I3">
    <cfRule type="expression" dxfId="13" priority="16" stopIfTrue="1">
      <formula>$B$3&lt;$A$12</formula>
    </cfRule>
  </conditionalFormatting>
  <conditionalFormatting sqref="L3:S3">
    <cfRule type="expression" dxfId="12" priority="15" stopIfTrue="1">
      <formula>$L$3&lt;$K$12</formula>
    </cfRule>
  </conditionalFormatting>
  <conditionalFormatting sqref="A10:B11">
    <cfRule type="expression" dxfId="11" priority="13" stopIfTrue="1">
      <formula>$A$12&lt;$D$9</formula>
    </cfRule>
  </conditionalFormatting>
  <conditionalFormatting sqref="A15:B16">
    <cfRule type="expression" dxfId="10" priority="12" stopIfTrue="1">
      <formula>$A$17&lt;$D$14</formula>
    </cfRule>
  </conditionalFormatting>
  <conditionalFormatting sqref="A20:B21">
    <cfRule type="expression" dxfId="9" priority="11" stopIfTrue="1">
      <formula>$A$22&lt;$D$19</formula>
    </cfRule>
  </conditionalFormatting>
  <conditionalFormatting sqref="A25:B26">
    <cfRule type="expression" dxfId="8" priority="10" stopIfTrue="1">
      <formula>$A$27&lt;$D$24</formula>
    </cfRule>
  </conditionalFormatting>
  <conditionalFormatting sqref="A30:B31">
    <cfRule type="expression" dxfId="7" priority="9" stopIfTrue="1">
      <formula>$A$32&lt;$D$29</formula>
    </cfRule>
  </conditionalFormatting>
  <conditionalFormatting sqref="A35:B36">
    <cfRule type="expression" dxfId="6" priority="8" stopIfTrue="1">
      <formula>$A$37&lt;$D$34</formula>
    </cfRule>
  </conditionalFormatting>
  <conditionalFormatting sqref="K8:L9">
    <cfRule type="expression" dxfId="5" priority="7" stopIfTrue="1">
      <formula>$K$12&lt;$N$9</formula>
    </cfRule>
  </conditionalFormatting>
  <conditionalFormatting sqref="K13:L14">
    <cfRule type="expression" dxfId="4" priority="6" stopIfTrue="1">
      <formula>$K$17&lt;$N$14</formula>
    </cfRule>
  </conditionalFormatting>
  <conditionalFormatting sqref="K18:L19">
    <cfRule type="expression" dxfId="3" priority="5" stopIfTrue="1">
      <formula>$K$22&lt;$N$19</formula>
    </cfRule>
  </conditionalFormatting>
  <conditionalFormatting sqref="K23:L24">
    <cfRule type="expression" dxfId="2" priority="4" stopIfTrue="1">
      <formula>$K$27&lt;$N$24</formula>
    </cfRule>
  </conditionalFormatting>
  <conditionalFormatting sqref="K28:L29">
    <cfRule type="expression" dxfId="1" priority="3" stopIfTrue="1">
      <formula>$K$32&lt;$N$29</formula>
    </cfRule>
  </conditionalFormatting>
  <conditionalFormatting sqref="K33:L34">
    <cfRule type="expression" dxfId="0" priority="2" stopIfTrue="1">
      <formula>$K$37&lt;$N$34</formula>
    </cfRule>
  </conditionalFormatting>
  <dataValidations count="8">
    <dataValidation type="whole" allowBlank="1" showInputMessage="1" showErrorMessage="1" errorTitle="Zadej číslo !" error="Pozor, musíš zadat celé číslo." sqref="N57:N58 S57:S58 I57:I58 D57:D58">
      <formula1>0</formula1>
      <formula2>99999</formula2>
    </dataValidation>
    <dataValidation type="whole" allowBlank="1" showInputMessage="1" showErrorMessage="1" sqref="K58">
      <formula1>1</formula1>
      <formula2>200</formula2>
    </dataValidation>
    <dataValidation type="list" showInputMessage="1" showErrorMessage="1" sqref="L3:S3 B3:I3">
      <formula1>$B$268:$B$282</formula1>
    </dataValidation>
    <dataValidation type="list" showErrorMessage="1" prompt="Vyber dráhu" sqref="L1:N1">
      <formula1>$P$92:$P$104</formula1>
    </dataValidation>
    <dataValidation allowBlank="1" showInputMessage="1" showErrorMessage="1" promptTitle="stisk Ctrl a ; (středníku)" prompt="zapíše dnešní datum" sqref="Q1:S1"/>
    <dataValidation allowBlank="1" showInputMessage="1" showErrorMessage="1" prompt="s dvojtečkou" sqref="C46:D47"/>
    <dataValidation allowBlank="1" showInputMessage="1" showErrorMessage="1" prompt="bez °C" sqref="J46:K46"/>
    <dataValidation type="whole" allowBlank="1" showInputMessage="1" showErrorMessage="1" prompt="bez tečky" sqref="A57 K57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196" customWidth="1"/>
    <col min="2" max="2" width="15.7109375" style="196" customWidth="1"/>
    <col min="3" max="3" width="5.7109375" style="196" customWidth="1"/>
    <col min="4" max="5" width="6.7109375" style="196" customWidth="1"/>
    <col min="6" max="6" width="4.7109375" style="196" customWidth="1"/>
    <col min="7" max="7" width="6.7109375" style="196" customWidth="1"/>
    <col min="8" max="8" width="6.28515625" style="196" customWidth="1"/>
    <col min="9" max="9" width="6.7109375" style="196" customWidth="1"/>
    <col min="10" max="10" width="1.7109375" style="196" customWidth="1"/>
    <col min="11" max="11" width="10.7109375" style="196" customWidth="1"/>
    <col min="12" max="12" width="15.7109375" style="196" customWidth="1"/>
    <col min="13" max="13" width="5.7109375" style="196" customWidth="1"/>
    <col min="14" max="15" width="6.7109375" style="196" customWidth="1"/>
    <col min="16" max="16" width="4.7109375" style="196" customWidth="1"/>
    <col min="17" max="17" width="6.7109375" style="196" customWidth="1"/>
    <col min="18" max="18" width="6.28515625" style="196" customWidth="1"/>
    <col min="19" max="19" width="6.7109375" style="196" customWidth="1"/>
    <col min="20" max="20" width="9.140625" style="196" customWidth="1"/>
    <col min="21" max="16384" width="9.140625" style="195"/>
  </cols>
  <sheetData>
    <row r="1" spans="1:19" s="195" customFormat="1" ht="26.25" customHeight="1">
      <c r="A1" s="196"/>
      <c r="B1" s="536" t="s">
        <v>396</v>
      </c>
      <c r="C1" s="536"/>
      <c r="D1" s="538" t="s">
        <v>0</v>
      </c>
      <c r="E1" s="538"/>
      <c r="F1" s="538"/>
      <c r="G1" s="538"/>
      <c r="H1" s="538"/>
      <c r="I1" s="538"/>
      <c r="J1" s="196"/>
      <c r="K1" s="225" t="s">
        <v>395</v>
      </c>
      <c r="L1" s="532" t="s">
        <v>71</v>
      </c>
      <c r="M1" s="532"/>
      <c r="N1" s="532"/>
      <c r="O1" s="533" t="s">
        <v>394</v>
      </c>
      <c r="P1" s="533"/>
      <c r="Q1" s="534" t="s">
        <v>393</v>
      </c>
      <c r="R1" s="535"/>
      <c r="S1" s="535"/>
    </row>
    <row r="2" spans="1:19" s="195" customFormat="1" ht="6" customHeight="1" thickBot="1">
      <c r="A2" s="196"/>
      <c r="B2" s="537"/>
      <c r="C2" s="537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19" s="195" customFormat="1" ht="20.100000000000001" customHeight="1" thickBot="1">
      <c r="A3" s="263" t="s">
        <v>2</v>
      </c>
      <c r="B3" s="529" t="s">
        <v>392</v>
      </c>
      <c r="C3" s="530"/>
      <c r="D3" s="530"/>
      <c r="E3" s="530"/>
      <c r="F3" s="530"/>
      <c r="G3" s="530"/>
      <c r="H3" s="530"/>
      <c r="I3" s="531"/>
      <c r="J3" s="196"/>
      <c r="K3" s="263" t="s">
        <v>3</v>
      </c>
      <c r="L3" s="529" t="s">
        <v>247</v>
      </c>
      <c r="M3" s="530"/>
      <c r="N3" s="530"/>
      <c r="O3" s="530"/>
      <c r="P3" s="530"/>
      <c r="Q3" s="530"/>
      <c r="R3" s="530"/>
      <c r="S3" s="531"/>
    </row>
    <row r="4" spans="1:19" s="195" customFormat="1" ht="5.0999999999999996" customHeight="1" thickBot="1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</row>
    <row r="5" spans="1:19" s="195" customFormat="1" ht="12.95" customHeight="1">
      <c r="A5" s="521" t="s">
        <v>4</v>
      </c>
      <c r="B5" s="522"/>
      <c r="C5" s="506" t="s">
        <v>5</v>
      </c>
      <c r="D5" s="508" t="s">
        <v>6</v>
      </c>
      <c r="E5" s="509"/>
      <c r="F5" s="509"/>
      <c r="G5" s="510"/>
      <c r="H5" s="511" t="s">
        <v>7</v>
      </c>
      <c r="I5" s="512"/>
      <c r="J5" s="196"/>
      <c r="K5" s="521" t="s">
        <v>4</v>
      </c>
      <c r="L5" s="522"/>
      <c r="M5" s="506" t="s">
        <v>5</v>
      </c>
      <c r="N5" s="508" t="s">
        <v>6</v>
      </c>
      <c r="O5" s="509"/>
      <c r="P5" s="509"/>
      <c r="Q5" s="510"/>
      <c r="R5" s="511" t="s">
        <v>7</v>
      </c>
      <c r="S5" s="512"/>
    </row>
    <row r="6" spans="1:19" s="195" customFormat="1" ht="12.95" customHeight="1" thickBot="1">
      <c r="A6" s="523" t="s">
        <v>8</v>
      </c>
      <c r="B6" s="524"/>
      <c r="C6" s="507"/>
      <c r="D6" s="262" t="s">
        <v>9</v>
      </c>
      <c r="E6" s="261" t="s">
        <v>10</v>
      </c>
      <c r="F6" s="261" t="s">
        <v>11</v>
      </c>
      <c r="G6" s="260" t="s">
        <v>12</v>
      </c>
      <c r="H6" s="259" t="s">
        <v>63</v>
      </c>
      <c r="I6" s="258" t="s">
        <v>13</v>
      </c>
      <c r="J6" s="196"/>
      <c r="K6" s="523" t="s">
        <v>8</v>
      </c>
      <c r="L6" s="524"/>
      <c r="M6" s="507"/>
      <c r="N6" s="262" t="s">
        <v>9</v>
      </c>
      <c r="O6" s="261" t="s">
        <v>10</v>
      </c>
      <c r="P6" s="261" t="s">
        <v>11</v>
      </c>
      <c r="Q6" s="260" t="s">
        <v>12</v>
      </c>
      <c r="R6" s="259" t="s">
        <v>63</v>
      </c>
      <c r="S6" s="258" t="s">
        <v>13</v>
      </c>
    </row>
    <row r="7" spans="1:19" s="195" customFormat="1" ht="5.0999999999999996" customHeight="1" thickBot="1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</row>
    <row r="8" spans="1:19" s="195" customFormat="1" ht="12.95" customHeight="1">
      <c r="A8" s="525" t="s">
        <v>391</v>
      </c>
      <c r="B8" s="526"/>
      <c r="C8" s="257">
        <v>1</v>
      </c>
      <c r="D8" s="256">
        <v>127</v>
      </c>
      <c r="E8" s="255">
        <v>53</v>
      </c>
      <c r="F8" s="255">
        <v>4</v>
      </c>
      <c r="G8" s="254">
        <f>IF(AND(ISBLANK(D8),ISBLANK(E8)),"",D8+E8)</f>
        <v>180</v>
      </c>
      <c r="H8" s="253">
        <f>IF(OR(ISNUMBER($G8),ISNUMBER($Q8)),(SIGN(N($G8)-N($Q8))+1)/2,"")</f>
        <v>0</v>
      </c>
      <c r="I8" s="247"/>
      <c r="J8" s="196"/>
      <c r="K8" s="525" t="s">
        <v>390</v>
      </c>
      <c r="L8" s="526"/>
      <c r="M8" s="257">
        <v>1</v>
      </c>
      <c r="N8" s="256">
        <v>142</v>
      </c>
      <c r="O8" s="255">
        <v>44</v>
      </c>
      <c r="P8" s="255">
        <v>6</v>
      </c>
      <c r="Q8" s="254">
        <f>IF(AND(ISBLANK(N8),ISBLANK(O8)),"",N8+O8)</f>
        <v>186</v>
      </c>
      <c r="R8" s="253">
        <f>IF(ISNUMBER($H8),1-$H8,"")</f>
        <v>1</v>
      </c>
      <c r="S8" s="247"/>
    </row>
    <row r="9" spans="1:19" s="195" customFormat="1" ht="12.95" customHeight="1">
      <c r="A9" s="527"/>
      <c r="B9" s="528"/>
      <c r="C9" s="252">
        <v>2</v>
      </c>
      <c r="D9" s="251">
        <v>138</v>
      </c>
      <c r="E9" s="250">
        <v>79</v>
      </c>
      <c r="F9" s="250">
        <v>3</v>
      </c>
      <c r="G9" s="249">
        <f>IF(AND(ISBLANK(D9),ISBLANK(E9)),"",D9+E9)</f>
        <v>217</v>
      </c>
      <c r="H9" s="248">
        <f>IF(OR(ISNUMBER($G9),ISNUMBER($Q9)),(SIGN(N($G9)-N($Q9))+1)/2,"")</f>
        <v>1</v>
      </c>
      <c r="I9" s="247"/>
      <c r="J9" s="196"/>
      <c r="K9" s="527"/>
      <c r="L9" s="528"/>
      <c r="M9" s="252">
        <v>2</v>
      </c>
      <c r="N9" s="251">
        <v>145</v>
      </c>
      <c r="O9" s="250">
        <v>56</v>
      </c>
      <c r="P9" s="250">
        <v>3</v>
      </c>
      <c r="Q9" s="249">
        <f>IF(AND(ISBLANK(N9),ISBLANK(O9)),"",N9+O9)</f>
        <v>201</v>
      </c>
      <c r="R9" s="248">
        <f>IF(ISNUMBER($H9),1-$H9,"")</f>
        <v>0</v>
      </c>
      <c r="S9" s="247"/>
    </row>
    <row r="10" spans="1:19" s="195" customFormat="1" ht="12.95" customHeight="1" thickBot="1">
      <c r="A10" s="513" t="s">
        <v>141</v>
      </c>
      <c r="B10" s="514"/>
      <c r="C10" s="252">
        <v>3</v>
      </c>
      <c r="D10" s="251"/>
      <c r="E10" s="250"/>
      <c r="F10" s="250"/>
      <c r="G10" s="249" t="str">
        <f>IF(AND(ISBLANK(D10),ISBLANK(E10)),"",D10+E10)</f>
        <v/>
      </c>
      <c r="H10" s="248" t="str">
        <f>IF(OR(ISNUMBER($G10),ISNUMBER($Q10)),(SIGN(N($G10)-N($Q10))+1)/2,"")</f>
        <v/>
      </c>
      <c r="I10" s="247"/>
      <c r="J10" s="196"/>
      <c r="K10" s="513" t="s">
        <v>101</v>
      </c>
      <c r="L10" s="514"/>
      <c r="M10" s="252">
        <v>3</v>
      </c>
      <c r="N10" s="251"/>
      <c r="O10" s="250"/>
      <c r="P10" s="250"/>
      <c r="Q10" s="249" t="str">
        <f>IF(AND(ISBLANK(N10),ISBLANK(O10)),"",N10+O10)</f>
        <v/>
      </c>
      <c r="R10" s="248" t="str">
        <f>IF(ISNUMBER($H10),1-$H10,"")</f>
        <v/>
      </c>
      <c r="S10" s="247"/>
    </row>
    <row r="11" spans="1:19" s="195" customFormat="1" ht="12.95" customHeight="1">
      <c r="A11" s="515"/>
      <c r="B11" s="516"/>
      <c r="C11" s="246">
        <v>4</v>
      </c>
      <c r="D11" s="245"/>
      <c r="E11" s="244"/>
      <c r="F11" s="244"/>
      <c r="G11" s="243" t="str">
        <f>IF(AND(ISBLANK(D11),ISBLANK(E11)),"",D11+E11)</f>
        <v/>
      </c>
      <c r="H11" s="242" t="str">
        <f>IF(OR(ISNUMBER($G11),ISNUMBER($Q11)),(SIGN(N($G11)-N($Q11))+1)/2,"")</f>
        <v/>
      </c>
      <c r="I11" s="519">
        <f>IF(ISNUMBER(H12),(SIGN(1000*($H12-$R12)+$G12-$Q12)+1)/2,"")</f>
        <v>1</v>
      </c>
      <c r="J11" s="196"/>
      <c r="K11" s="515"/>
      <c r="L11" s="516"/>
      <c r="M11" s="246">
        <v>4</v>
      </c>
      <c r="N11" s="245"/>
      <c r="O11" s="244"/>
      <c r="P11" s="244"/>
      <c r="Q11" s="243" t="str">
        <f>IF(AND(ISBLANK(N11),ISBLANK(O11)),"",N11+O11)</f>
        <v/>
      </c>
      <c r="R11" s="242" t="str">
        <f>IF(ISNUMBER($H11),1-$H11,"")</f>
        <v/>
      </c>
      <c r="S11" s="519">
        <f>IF(ISNUMBER($I11),1-$I11,"")</f>
        <v>0</v>
      </c>
    </row>
    <row r="12" spans="1:19" s="195" customFormat="1" ht="15.95" customHeight="1" thickBot="1">
      <c r="A12" s="517">
        <v>15539</v>
      </c>
      <c r="B12" s="518"/>
      <c r="C12" s="241" t="s">
        <v>12</v>
      </c>
      <c r="D12" s="238">
        <f>IF(ISNUMBER($G12),SUM(D8:D11),"")</f>
        <v>265</v>
      </c>
      <c r="E12" s="240">
        <f>IF(ISNUMBER($G12),SUM(E8:E11),"")</f>
        <v>132</v>
      </c>
      <c r="F12" s="240">
        <f>IF(ISNUMBER($G12),SUM(F8:F11),"")</f>
        <v>7</v>
      </c>
      <c r="G12" s="239">
        <f>IF(SUM($G8:$G11)+SUM($Q8:$Q11)&gt;0,SUM(G8:G11),"")</f>
        <v>397</v>
      </c>
      <c r="H12" s="238">
        <f>IF(ISNUMBER($G12),SUM(H8:H11),"")</f>
        <v>1</v>
      </c>
      <c r="I12" s="520"/>
      <c r="J12" s="196"/>
      <c r="K12" s="517">
        <v>4389</v>
      </c>
      <c r="L12" s="518"/>
      <c r="M12" s="241" t="s">
        <v>12</v>
      </c>
      <c r="N12" s="238">
        <f>IF(ISNUMBER($G12),SUM(N8:N11),"")</f>
        <v>287</v>
      </c>
      <c r="O12" s="240">
        <f>IF(ISNUMBER($G12),SUM(O8:O11),"")</f>
        <v>100</v>
      </c>
      <c r="P12" s="240">
        <f>IF(ISNUMBER($G12),SUM(P8:P11),"")</f>
        <v>9</v>
      </c>
      <c r="Q12" s="239">
        <f>IF(SUM($G8:$G11)+SUM($Q8:$Q11)&gt;0,SUM(Q8:Q11),"")</f>
        <v>387</v>
      </c>
      <c r="R12" s="238">
        <f>IF(ISNUMBER($G12),SUM(R8:R11),"")</f>
        <v>1</v>
      </c>
      <c r="S12" s="520"/>
    </row>
    <row r="13" spans="1:19" s="195" customFormat="1" ht="12.95" customHeight="1">
      <c r="A13" s="525" t="s">
        <v>389</v>
      </c>
      <c r="B13" s="526"/>
      <c r="C13" s="257">
        <v>1</v>
      </c>
      <c r="D13" s="256">
        <v>123</v>
      </c>
      <c r="E13" s="255">
        <v>79</v>
      </c>
      <c r="F13" s="255">
        <v>4</v>
      </c>
      <c r="G13" s="254">
        <f>IF(AND(ISBLANK(D13),ISBLANK(E13)),"",D13+E13)</f>
        <v>202</v>
      </c>
      <c r="H13" s="253">
        <f>IF(OR(ISNUMBER($G13),ISNUMBER($Q13)),(SIGN(N($G13)-N($Q13))+1)/2,"")</f>
        <v>0</v>
      </c>
      <c r="I13" s="247"/>
      <c r="J13" s="196"/>
      <c r="K13" s="525" t="s">
        <v>388</v>
      </c>
      <c r="L13" s="526"/>
      <c r="M13" s="257">
        <v>1</v>
      </c>
      <c r="N13" s="256">
        <v>124</v>
      </c>
      <c r="O13" s="255">
        <v>80</v>
      </c>
      <c r="P13" s="255">
        <v>4</v>
      </c>
      <c r="Q13" s="254">
        <f>IF(AND(ISBLANK(N13),ISBLANK(O13)),"",N13+O13)</f>
        <v>204</v>
      </c>
      <c r="R13" s="253">
        <f>IF(ISNUMBER($H13),1-$H13,"")</f>
        <v>1</v>
      </c>
      <c r="S13" s="247"/>
    </row>
    <row r="14" spans="1:19" s="195" customFormat="1" ht="12.95" customHeight="1">
      <c r="A14" s="527"/>
      <c r="B14" s="528"/>
      <c r="C14" s="252">
        <v>2</v>
      </c>
      <c r="D14" s="251">
        <v>145</v>
      </c>
      <c r="E14" s="250">
        <v>62</v>
      </c>
      <c r="F14" s="250">
        <v>4</v>
      </c>
      <c r="G14" s="249">
        <f>IF(AND(ISBLANK(D14),ISBLANK(E14)),"",D14+E14)</f>
        <v>207</v>
      </c>
      <c r="H14" s="248">
        <f>IF(OR(ISNUMBER($G14),ISNUMBER($Q14)),(SIGN(N($G14)-N($Q14))+1)/2,"")</f>
        <v>1</v>
      </c>
      <c r="I14" s="247"/>
      <c r="J14" s="196"/>
      <c r="K14" s="527"/>
      <c r="L14" s="528"/>
      <c r="M14" s="252">
        <v>2</v>
      </c>
      <c r="N14" s="251">
        <v>139</v>
      </c>
      <c r="O14" s="250">
        <v>63</v>
      </c>
      <c r="P14" s="250">
        <v>6</v>
      </c>
      <c r="Q14" s="249">
        <f>IF(AND(ISBLANK(N14),ISBLANK(O14)),"",N14+O14)</f>
        <v>202</v>
      </c>
      <c r="R14" s="248">
        <f>IF(ISNUMBER($H14),1-$H14,"")</f>
        <v>0</v>
      </c>
      <c r="S14" s="247"/>
    </row>
    <row r="15" spans="1:19" s="195" customFormat="1" ht="12.95" customHeight="1" thickBot="1">
      <c r="A15" s="513" t="s">
        <v>117</v>
      </c>
      <c r="B15" s="514"/>
      <c r="C15" s="252">
        <v>3</v>
      </c>
      <c r="D15" s="251"/>
      <c r="E15" s="250"/>
      <c r="F15" s="250"/>
      <c r="G15" s="249" t="str">
        <f>IF(AND(ISBLANK(D15),ISBLANK(E15)),"",D15+E15)</f>
        <v/>
      </c>
      <c r="H15" s="248" t="str">
        <f>IF(OR(ISNUMBER($G15),ISNUMBER($Q15)),(SIGN(N($G15)-N($Q15))+1)/2,"")</f>
        <v/>
      </c>
      <c r="I15" s="247"/>
      <c r="J15" s="196"/>
      <c r="K15" s="513" t="s">
        <v>111</v>
      </c>
      <c r="L15" s="514"/>
      <c r="M15" s="252">
        <v>3</v>
      </c>
      <c r="N15" s="251"/>
      <c r="O15" s="250"/>
      <c r="P15" s="250"/>
      <c r="Q15" s="249" t="str">
        <f>IF(AND(ISBLANK(N15),ISBLANK(O15)),"",N15+O15)</f>
        <v/>
      </c>
      <c r="R15" s="248" t="str">
        <f>IF(ISNUMBER($H15),1-$H15,"")</f>
        <v/>
      </c>
      <c r="S15" s="247"/>
    </row>
    <row r="16" spans="1:19" s="195" customFormat="1" ht="12.95" customHeight="1">
      <c r="A16" s="515"/>
      <c r="B16" s="516"/>
      <c r="C16" s="246">
        <v>4</v>
      </c>
      <c r="D16" s="245"/>
      <c r="E16" s="244"/>
      <c r="F16" s="244"/>
      <c r="G16" s="243" t="str">
        <f>IF(AND(ISBLANK(D16),ISBLANK(E16)),"",D16+E16)</f>
        <v/>
      </c>
      <c r="H16" s="242" t="str">
        <f>IF(OR(ISNUMBER($G16),ISNUMBER($Q16)),(SIGN(N($G16)-N($Q16))+1)/2,"")</f>
        <v/>
      </c>
      <c r="I16" s="519">
        <f>IF(ISNUMBER(H17),(SIGN(1000*($H17-$R17)+$G17-$Q17)+1)/2,"")</f>
        <v>1</v>
      </c>
      <c r="J16" s="196"/>
      <c r="K16" s="515"/>
      <c r="L16" s="516"/>
      <c r="M16" s="246">
        <v>4</v>
      </c>
      <c r="N16" s="245"/>
      <c r="O16" s="244"/>
      <c r="P16" s="244"/>
      <c r="Q16" s="243" t="str">
        <f>IF(AND(ISBLANK(N16),ISBLANK(O16)),"",N16+O16)</f>
        <v/>
      </c>
      <c r="R16" s="242" t="str">
        <f>IF(ISNUMBER($H16),1-$H16,"")</f>
        <v/>
      </c>
      <c r="S16" s="519">
        <f>IF(ISNUMBER($I16),1-$I16,"")</f>
        <v>0</v>
      </c>
    </row>
    <row r="17" spans="1:19" s="195" customFormat="1" ht="15.95" customHeight="1" thickBot="1">
      <c r="A17" s="517">
        <v>15530</v>
      </c>
      <c r="B17" s="518"/>
      <c r="C17" s="241" t="s">
        <v>12</v>
      </c>
      <c r="D17" s="238">
        <f>IF(ISNUMBER($G17),SUM(D13:D16),"")</f>
        <v>268</v>
      </c>
      <c r="E17" s="240">
        <f>IF(ISNUMBER($G17),SUM(E13:E16),"")</f>
        <v>141</v>
      </c>
      <c r="F17" s="240">
        <f>IF(ISNUMBER($G17),SUM(F13:F16),"")</f>
        <v>8</v>
      </c>
      <c r="G17" s="239">
        <f>IF(SUM($G13:$G16)+SUM($Q13:$Q16)&gt;0,SUM(G13:G16),"")</f>
        <v>409</v>
      </c>
      <c r="H17" s="238">
        <f>IF(ISNUMBER($G17),SUM(H13:H16),"")</f>
        <v>1</v>
      </c>
      <c r="I17" s="520"/>
      <c r="J17" s="196"/>
      <c r="K17" s="517">
        <v>22958</v>
      </c>
      <c r="L17" s="518"/>
      <c r="M17" s="241" t="s">
        <v>12</v>
      </c>
      <c r="N17" s="238">
        <f>IF(ISNUMBER($G17),SUM(N13:N16),"")</f>
        <v>263</v>
      </c>
      <c r="O17" s="240">
        <f>IF(ISNUMBER($G17),SUM(O13:O16),"")</f>
        <v>143</v>
      </c>
      <c r="P17" s="240">
        <f>IF(ISNUMBER($G17),SUM(P13:P16),"")</f>
        <v>10</v>
      </c>
      <c r="Q17" s="239">
        <f>IF(SUM($G13:$G16)+SUM($Q13:$Q16)&gt;0,SUM(Q13:Q16),"")</f>
        <v>406</v>
      </c>
      <c r="R17" s="238">
        <f>IF(ISNUMBER($G17),SUM(R13:R16),"")</f>
        <v>1</v>
      </c>
      <c r="S17" s="520"/>
    </row>
    <row r="18" spans="1:19" s="195" customFormat="1" ht="12.95" customHeight="1">
      <c r="A18" s="525" t="s">
        <v>387</v>
      </c>
      <c r="B18" s="526"/>
      <c r="C18" s="257">
        <v>1</v>
      </c>
      <c r="D18" s="256">
        <v>154</v>
      </c>
      <c r="E18" s="255">
        <v>87</v>
      </c>
      <c r="F18" s="255">
        <v>1</v>
      </c>
      <c r="G18" s="254">
        <f>IF(AND(ISBLANK(D18),ISBLANK(E18)),"",D18+E18)</f>
        <v>241</v>
      </c>
      <c r="H18" s="253">
        <f>IF(OR(ISNUMBER($G18),ISNUMBER($Q18)),(SIGN(N($G18)-N($Q18))+1)/2,"")</f>
        <v>1</v>
      </c>
      <c r="I18" s="247"/>
      <c r="J18" s="196"/>
      <c r="K18" s="525" t="s">
        <v>386</v>
      </c>
      <c r="L18" s="526"/>
      <c r="M18" s="257">
        <v>1</v>
      </c>
      <c r="N18" s="256">
        <v>136</v>
      </c>
      <c r="O18" s="255">
        <v>47</v>
      </c>
      <c r="P18" s="255">
        <v>6</v>
      </c>
      <c r="Q18" s="254">
        <f>IF(AND(ISBLANK(N18),ISBLANK(O18)),"",N18+O18)</f>
        <v>183</v>
      </c>
      <c r="R18" s="253">
        <f>IF(ISNUMBER($H18),1-$H18,"")</f>
        <v>0</v>
      </c>
      <c r="S18" s="247"/>
    </row>
    <row r="19" spans="1:19" s="195" customFormat="1" ht="12.95" customHeight="1">
      <c r="A19" s="527"/>
      <c r="B19" s="528"/>
      <c r="C19" s="252">
        <v>2</v>
      </c>
      <c r="D19" s="251">
        <v>149</v>
      </c>
      <c r="E19" s="250">
        <v>60</v>
      </c>
      <c r="F19" s="250">
        <v>7</v>
      </c>
      <c r="G19" s="249">
        <f>IF(AND(ISBLANK(D19),ISBLANK(E19)),"",D19+E19)</f>
        <v>209</v>
      </c>
      <c r="H19" s="248">
        <f>IF(OR(ISNUMBER($G19),ISNUMBER($Q19)),(SIGN(N($G19)-N($Q19))+1)/2,"")</f>
        <v>1</v>
      </c>
      <c r="I19" s="247"/>
      <c r="J19" s="196"/>
      <c r="K19" s="527"/>
      <c r="L19" s="528"/>
      <c r="M19" s="252">
        <v>2</v>
      </c>
      <c r="N19" s="251">
        <v>125</v>
      </c>
      <c r="O19" s="250">
        <v>54</v>
      </c>
      <c r="P19" s="250">
        <v>9</v>
      </c>
      <c r="Q19" s="249">
        <f>IF(AND(ISBLANK(N19),ISBLANK(O19)),"",N19+O19)</f>
        <v>179</v>
      </c>
      <c r="R19" s="248">
        <f>IF(ISNUMBER($H19),1-$H19,"")</f>
        <v>0</v>
      </c>
      <c r="S19" s="247"/>
    </row>
    <row r="20" spans="1:19" s="195" customFormat="1" ht="12.95" customHeight="1" thickBot="1">
      <c r="A20" s="513" t="s">
        <v>321</v>
      </c>
      <c r="B20" s="514"/>
      <c r="C20" s="252">
        <v>3</v>
      </c>
      <c r="D20" s="251"/>
      <c r="E20" s="250"/>
      <c r="F20" s="250"/>
      <c r="G20" s="249" t="str">
        <f>IF(AND(ISBLANK(D20),ISBLANK(E20)),"",D20+E20)</f>
        <v/>
      </c>
      <c r="H20" s="248" t="str">
        <f>IF(OR(ISNUMBER($G20),ISNUMBER($Q20)),(SIGN(N($G20)-N($Q20))+1)/2,"")</f>
        <v/>
      </c>
      <c r="I20" s="247"/>
      <c r="J20" s="196"/>
      <c r="K20" s="513" t="s">
        <v>311</v>
      </c>
      <c r="L20" s="514"/>
      <c r="M20" s="252">
        <v>3</v>
      </c>
      <c r="N20" s="251"/>
      <c r="O20" s="250"/>
      <c r="P20" s="250"/>
      <c r="Q20" s="249" t="str">
        <f>IF(AND(ISBLANK(N20),ISBLANK(O20)),"",N20+O20)</f>
        <v/>
      </c>
      <c r="R20" s="248" t="str">
        <f>IF(ISNUMBER($H20),1-$H20,"")</f>
        <v/>
      </c>
      <c r="S20" s="247"/>
    </row>
    <row r="21" spans="1:19" s="195" customFormat="1" ht="12.95" customHeight="1">
      <c r="A21" s="515"/>
      <c r="B21" s="516"/>
      <c r="C21" s="246">
        <v>4</v>
      </c>
      <c r="D21" s="245"/>
      <c r="E21" s="244"/>
      <c r="F21" s="244"/>
      <c r="G21" s="243" t="str">
        <f>IF(AND(ISBLANK(D21),ISBLANK(E21)),"",D21+E21)</f>
        <v/>
      </c>
      <c r="H21" s="242" t="str">
        <f>IF(OR(ISNUMBER($G21),ISNUMBER($Q21)),(SIGN(N($G21)-N($Q21))+1)/2,"")</f>
        <v/>
      </c>
      <c r="I21" s="519">
        <f>IF(ISNUMBER(H22),(SIGN(1000*($H22-$R22)+$G22-$Q22)+1)/2,"")</f>
        <v>1</v>
      </c>
      <c r="J21" s="196"/>
      <c r="K21" s="515"/>
      <c r="L21" s="516"/>
      <c r="M21" s="246">
        <v>4</v>
      </c>
      <c r="N21" s="245"/>
      <c r="O21" s="244"/>
      <c r="P21" s="244"/>
      <c r="Q21" s="243" t="str">
        <f>IF(AND(ISBLANK(N21),ISBLANK(O21)),"",N21+O21)</f>
        <v/>
      </c>
      <c r="R21" s="242" t="str">
        <f>IF(ISNUMBER($H21),1-$H21,"")</f>
        <v/>
      </c>
      <c r="S21" s="519">
        <f>IF(ISNUMBER($I21),1-$I21,"")</f>
        <v>0</v>
      </c>
    </row>
    <row r="22" spans="1:19" s="195" customFormat="1" ht="15.95" customHeight="1" thickBot="1">
      <c r="A22" s="517">
        <v>15538</v>
      </c>
      <c r="B22" s="518"/>
      <c r="C22" s="241" t="s">
        <v>12</v>
      </c>
      <c r="D22" s="265">
        <f>IF(ISNUMBER($G22),SUM(D18:D21),"")</f>
        <v>303</v>
      </c>
      <c r="E22" s="240">
        <f>IF(ISNUMBER($G22),SUM(E18:E21),"")</f>
        <v>147</v>
      </c>
      <c r="F22" s="240">
        <f>IF(ISNUMBER($G22),SUM(F18:F21),"")</f>
        <v>8</v>
      </c>
      <c r="G22" s="266">
        <f>IF(SUM($G18:$G21)+SUM($Q18:$Q21)&gt;0,SUM(G18:G21),"")</f>
        <v>450</v>
      </c>
      <c r="H22" s="238">
        <f>IF(ISNUMBER($G22),SUM(H18:H21),"")</f>
        <v>2</v>
      </c>
      <c r="I22" s="520"/>
      <c r="J22" s="196"/>
      <c r="K22" s="517">
        <v>15292</v>
      </c>
      <c r="L22" s="518"/>
      <c r="M22" s="241" t="s">
        <v>12</v>
      </c>
      <c r="N22" s="238">
        <f>IF(ISNUMBER($G22),SUM(N18:N21),"")</f>
        <v>261</v>
      </c>
      <c r="O22" s="240">
        <f>IF(ISNUMBER($G22),SUM(O18:O21),"")</f>
        <v>101</v>
      </c>
      <c r="P22" s="240">
        <f>IF(ISNUMBER($G22),SUM(P18:P21),"")</f>
        <v>15</v>
      </c>
      <c r="Q22" s="239">
        <f>IF(SUM($G18:$G21)+SUM($Q18:$Q21)&gt;0,SUM(Q18:Q21),"")</f>
        <v>362</v>
      </c>
      <c r="R22" s="238">
        <f>IF(ISNUMBER($G22),SUM(R18:R21),"")</f>
        <v>0</v>
      </c>
      <c r="S22" s="520"/>
    </row>
    <row r="23" spans="1:19" s="195" customFormat="1" ht="12.95" customHeight="1">
      <c r="A23" s="525" t="s">
        <v>385</v>
      </c>
      <c r="B23" s="526"/>
      <c r="C23" s="257">
        <v>1</v>
      </c>
      <c r="D23" s="256">
        <v>131</v>
      </c>
      <c r="E23" s="255">
        <v>60</v>
      </c>
      <c r="F23" s="255">
        <v>8</v>
      </c>
      <c r="G23" s="254">
        <f>IF(AND(ISBLANK(D23),ISBLANK(E23)),"",D23+E23)</f>
        <v>191</v>
      </c>
      <c r="H23" s="253">
        <f>IF(OR(ISNUMBER($G23),ISNUMBER($Q23)),(SIGN(N($G23)-N($Q23))+1)/2,"")</f>
        <v>1</v>
      </c>
      <c r="I23" s="247"/>
      <c r="J23" s="196"/>
      <c r="K23" s="525" t="s">
        <v>384</v>
      </c>
      <c r="L23" s="526"/>
      <c r="M23" s="257">
        <v>1</v>
      </c>
      <c r="N23" s="256">
        <v>129</v>
      </c>
      <c r="O23" s="255">
        <v>53</v>
      </c>
      <c r="P23" s="255">
        <v>3</v>
      </c>
      <c r="Q23" s="254">
        <f>IF(AND(ISBLANK(N23),ISBLANK(O23)),"",N23+O23)</f>
        <v>182</v>
      </c>
      <c r="R23" s="253">
        <f>IF(ISNUMBER($H23),1-$H23,"")</f>
        <v>0</v>
      </c>
      <c r="S23" s="247"/>
    </row>
    <row r="24" spans="1:19" s="195" customFormat="1" ht="12.95" customHeight="1">
      <c r="A24" s="527"/>
      <c r="B24" s="528"/>
      <c r="C24" s="252">
        <v>2</v>
      </c>
      <c r="D24" s="251">
        <v>133</v>
      </c>
      <c r="E24" s="250">
        <v>45</v>
      </c>
      <c r="F24" s="250">
        <v>5</v>
      </c>
      <c r="G24" s="249">
        <f>IF(AND(ISBLANK(D24),ISBLANK(E24)),"",D24+E24)</f>
        <v>178</v>
      </c>
      <c r="H24" s="248">
        <f>IF(OR(ISNUMBER($G24),ISNUMBER($Q24)),(SIGN(N($G24)-N($Q24))+1)/2,"")</f>
        <v>0</v>
      </c>
      <c r="I24" s="247"/>
      <c r="J24" s="196"/>
      <c r="K24" s="527"/>
      <c r="L24" s="528"/>
      <c r="M24" s="252">
        <v>2</v>
      </c>
      <c r="N24" s="251">
        <v>144</v>
      </c>
      <c r="O24" s="250">
        <v>54</v>
      </c>
      <c r="P24" s="250">
        <v>8</v>
      </c>
      <c r="Q24" s="249">
        <f>IF(AND(ISBLANK(N24),ISBLANK(O24)),"",N24+O24)</f>
        <v>198</v>
      </c>
      <c r="R24" s="248">
        <f>IF(ISNUMBER($H24),1-$H24,"")</f>
        <v>1</v>
      </c>
      <c r="S24" s="247"/>
    </row>
    <row r="25" spans="1:19" s="195" customFormat="1" ht="12.95" customHeight="1" thickBot="1">
      <c r="A25" s="513" t="s">
        <v>336</v>
      </c>
      <c r="B25" s="514"/>
      <c r="C25" s="252">
        <v>3</v>
      </c>
      <c r="D25" s="251"/>
      <c r="E25" s="250"/>
      <c r="F25" s="250"/>
      <c r="G25" s="249" t="str">
        <f>IF(AND(ISBLANK(D25),ISBLANK(E25)),"",D25+E25)</f>
        <v/>
      </c>
      <c r="H25" s="248" t="str">
        <f>IF(OR(ISNUMBER($G25),ISNUMBER($Q25)),(SIGN(N($G25)-N($Q25))+1)/2,"")</f>
        <v/>
      </c>
      <c r="I25" s="247"/>
      <c r="J25" s="196"/>
      <c r="K25" s="513" t="s">
        <v>96</v>
      </c>
      <c r="L25" s="514"/>
      <c r="M25" s="252">
        <v>3</v>
      </c>
      <c r="N25" s="251"/>
      <c r="O25" s="250"/>
      <c r="P25" s="250"/>
      <c r="Q25" s="249" t="str">
        <f>IF(AND(ISBLANK(N25),ISBLANK(O25)),"",N25+O25)</f>
        <v/>
      </c>
      <c r="R25" s="248" t="str">
        <f>IF(ISNUMBER($H25),1-$H25,"")</f>
        <v/>
      </c>
      <c r="S25" s="247"/>
    </row>
    <row r="26" spans="1:19" s="195" customFormat="1" ht="12.95" customHeight="1">
      <c r="A26" s="515"/>
      <c r="B26" s="516"/>
      <c r="C26" s="246">
        <v>4</v>
      </c>
      <c r="D26" s="245"/>
      <c r="E26" s="244"/>
      <c r="F26" s="244"/>
      <c r="G26" s="243" t="str">
        <f>IF(AND(ISBLANK(D26),ISBLANK(E26)),"",D26+E26)</f>
        <v/>
      </c>
      <c r="H26" s="242" t="str">
        <f>IF(OR(ISNUMBER($G26),ISNUMBER($Q26)),(SIGN(N($G26)-N($Q26))+1)/2,"")</f>
        <v/>
      </c>
      <c r="I26" s="519">
        <f>IF(ISNUMBER(H27),(SIGN(1000*($H27-$R27)+$G27-$Q27)+1)/2,"")</f>
        <v>0</v>
      </c>
      <c r="J26" s="196"/>
      <c r="K26" s="515"/>
      <c r="L26" s="516"/>
      <c r="M26" s="246">
        <v>4</v>
      </c>
      <c r="N26" s="245"/>
      <c r="O26" s="244"/>
      <c r="P26" s="244"/>
      <c r="Q26" s="243" t="str">
        <f>IF(AND(ISBLANK(N26),ISBLANK(O26)),"",N26+O26)</f>
        <v/>
      </c>
      <c r="R26" s="242" t="str">
        <f>IF(ISNUMBER($H26),1-$H26,"")</f>
        <v/>
      </c>
      <c r="S26" s="519">
        <f>IF(ISNUMBER($I26),1-$I26,"")</f>
        <v>1</v>
      </c>
    </row>
    <row r="27" spans="1:19" s="195" customFormat="1" ht="15.95" customHeight="1" thickBot="1">
      <c r="A27" s="517">
        <v>15533</v>
      </c>
      <c r="B27" s="518"/>
      <c r="C27" s="241" t="s">
        <v>12</v>
      </c>
      <c r="D27" s="238">
        <f>IF(ISNUMBER($G27),SUM(D23:D26),"")</f>
        <v>264</v>
      </c>
      <c r="E27" s="240">
        <f>IF(ISNUMBER($G27),SUM(E23:E26),"")</f>
        <v>105</v>
      </c>
      <c r="F27" s="240">
        <f>IF(ISNUMBER($G27),SUM(F23:F26),"")</f>
        <v>13</v>
      </c>
      <c r="G27" s="239">
        <f>IF(SUM($G23:$G26)+SUM($Q23:$Q26)&gt;0,SUM(G23:G26),"")</f>
        <v>369</v>
      </c>
      <c r="H27" s="238">
        <f>IF(ISNUMBER($G27),SUM(H23:H26),"")</f>
        <v>1</v>
      </c>
      <c r="I27" s="520"/>
      <c r="J27" s="196"/>
      <c r="K27" s="517">
        <v>13361</v>
      </c>
      <c r="L27" s="518"/>
      <c r="M27" s="241" t="s">
        <v>12</v>
      </c>
      <c r="N27" s="238">
        <f>IF(ISNUMBER($G27),SUM(N23:N26),"")</f>
        <v>273</v>
      </c>
      <c r="O27" s="240">
        <f>IF(ISNUMBER($G27),SUM(O23:O26),"")</f>
        <v>107</v>
      </c>
      <c r="P27" s="240">
        <f>IF(ISNUMBER($G27),SUM(P23:P26),"")</f>
        <v>11</v>
      </c>
      <c r="Q27" s="239">
        <f>IF(SUM($G23:$G26)+SUM($Q23:$Q26)&gt;0,SUM(Q23:Q26),"")</f>
        <v>380</v>
      </c>
      <c r="R27" s="238">
        <f>IF(ISNUMBER($G27),SUM(R23:R26),"")</f>
        <v>1</v>
      </c>
      <c r="S27" s="520"/>
    </row>
    <row r="28" spans="1:19" s="195" customFormat="1" ht="12.95" customHeight="1">
      <c r="A28" s="525" t="s">
        <v>380</v>
      </c>
      <c r="B28" s="526"/>
      <c r="C28" s="257">
        <v>1</v>
      </c>
      <c r="D28" s="256">
        <v>133</v>
      </c>
      <c r="E28" s="255">
        <v>54</v>
      </c>
      <c r="F28" s="255">
        <v>6</v>
      </c>
      <c r="G28" s="254">
        <f>IF(AND(ISBLANK(D28),ISBLANK(E28)),"",D28+E28)</f>
        <v>187</v>
      </c>
      <c r="H28" s="253">
        <f>IF(OR(ISNUMBER($G28),ISNUMBER($Q28)),(SIGN(N($G28)-N($Q28))+1)/2,"")</f>
        <v>0</v>
      </c>
      <c r="I28" s="247"/>
      <c r="J28" s="196"/>
      <c r="K28" s="525" t="s">
        <v>383</v>
      </c>
      <c r="L28" s="526"/>
      <c r="M28" s="257">
        <v>1</v>
      </c>
      <c r="N28" s="256">
        <v>160</v>
      </c>
      <c r="O28" s="255">
        <v>52</v>
      </c>
      <c r="P28" s="255">
        <v>1</v>
      </c>
      <c r="Q28" s="254">
        <f>IF(AND(ISBLANK(N28),ISBLANK(O28)),"",N28+O28)</f>
        <v>212</v>
      </c>
      <c r="R28" s="253">
        <f>IF(ISNUMBER($H28),1-$H28,"")</f>
        <v>1</v>
      </c>
      <c r="S28" s="247"/>
    </row>
    <row r="29" spans="1:19" s="195" customFormat="1" ht="12.95" customHeight="1">
      <c r="A29" s="527"/>
      <c r="B29" s="528"/>
      <c r="C29" s="252">
        <v>2</v>
      </c>
      <c r="D29" s="251">
        <v>139</v>
      </c>
      <c r="E29" s="250">
        <v>53</v>
      </c>
      <c r="F29" s="250">
        <v>3</v>
      </c>
      <c r="G29" s="249">
        <f>IF(AND(ISBLANK(D29),ISBLANK(E29)),"",D29+E29)</f>
        <v>192</v>
      </c>
      <c r="H29" s="248">
        <f>IF(OR(ISNUMBER($G29),ISNUMBER($Q29)),(SIGN(N($G29)-N($Q29))+1)/2,"")</f>
        <v>0</v>
      </c>
      <c r="I29" s="247"/>
      <c r="J29" s="196"/>
      <c r="K29" s="527"/>
      <c r="L29" s="528"/>
      <c r="M29" s="252">
        <v>2</v>
      </c>
      <c r="N29" s="251">
        <v>142</v>
      </c>
      <c r="O29" s="250">
        <v>52</v>
      </c>
      <c r="P29" s="250">
        <v>7</v>
      </c>
      <c r="Q29" s="249">
        <f>IF(AND(ISBLANK(N29),ISBLANK(O29)),"",N29+O29)</f>
        <v>194</v>
      </c>
      <c r="R29" s="248">
        <f>IF(ISNUMBER($H29),1-$H29,"")</f>
        <v>1</v>
      </c>
      <c r="S29" s="247"/>
    </row>
    <row r="30" spans="1:19" s="195" customFormat="1" ht="12.95" customHeight="1" thickBot="1">
      <c r="A30" s="513" t="s">
        <v>333</v>
      </c>
      <c r="B30" s="514"/>
      <c r="C30" s="252">
        <v>3</v>
      </c>
      <c r="D30" s="251"/>
      <c r="E30" s="250"/>
      <c r="F30" s="250"/>
      <c r="G30" s="249" t="str">
        <f>IF(AND(ISBLANK(D30),ISBLANK(E30)),"",D30+E30)</f>
        <v/>
      </c>
      <c r="H30" s="248" t="str">
        <f>IF(OR(ISNUMBER($G30),ISNUMBER($Q30)),(SIGN(N($G30)-N($Q30))+1)/2,"")</f>
        <v/>
      </c>
      <c r="I30" s="247"/>
      <c r="J30" s="196"/>
      <c r="K30" s="513" t="s">
        <v>100</v>
      </c>
      <c r="L30" s="514"/>
      <c r="M30" s="252">
        <v>3</v>
      </c>
      <c r="N30" s="251"/>
      <c r="O30" s="250"/>
      <c r="P30" s="250"/>
      <c r="Q30" s="249" t="str">
        <f>IF(AND(ISBLANK(N30),ISBLANK(O30)),"",N30+O30)</f>
        <v/>
      </c>
      <c r="R30" s="248" t="str">
        <f>IF(ISNUMBER($H30),1-$H30,"")</f>
        <v/>
      </c>
      <c r="S30" s="247"/>
    </row>
    <row r="31" spans="1:19" s="195" customFormat="1" ht="12.95" customHeight="1">
      <c r="A31" s="515"/>
      <c r="B31" s="516"/>
      <c r="C31" s="246">
        <v>4</v>
      </c>
      <c r="D31" s="245"/>
      <c r="E31" s="244"/>
      <c r="F31" s="244"/>
      <c r="G31" s="243" t="str">
        <f>IF(AND(ISBLANK(D31),ISBLANK(E31)),"",D31+E31)</f>
        <v/>
      </c>
      <c r="H31" s="242" t="str">
        <f>IF(OR(ISNUMBER($G31),ISNUMBER($Q31)),(SIGN(N($G31)-N($Q31))+1)/2,"")</f>
        <v/>
      </c>
      <c r="I31" s="519">
        <f>IF(ISNUMBER(H32),(SIGN(1000*($H32-$R32)+$G32-$Q32)+1)/2,"")</f>
        <v>0</v>
      </c>
      <c r="J31" s="196"/>
      <c r="K31" s="515"/>
      <c r="L31" s="516"/>
      <c r="M31" s="246">
        <v>4</v>
      </c>
      <c r="N31" s="245"/>
      <c r="O31" s="244"/>
      <c r="P31" s="244"/>
      <c r="Q31" s="243" t="str">
        <f>IF(AND(ISBLANK(N31),ISBLANK(O31)),"",N31+O31)</f>
        <v/>
      </c>
      <c r="R31" s="242" t="str">
        <f>IF(ISNUMBER($H31),1-$H31,"")</f>
        <v/>
      </c>
      <c r="S31" s="519">
        <f>IF(ISNUMBER($I31),1-$I31,"")</f>
        <v>1</v>
      </c>
    </row>
    <row r="32" spans="1:19" s="195" customFormat="1" ht="15.95" customHeight="1" thickBot="1">
      <c r="A32" s="517">
        <v>15540</v>
      </c>
      <c r="B32" s="518"/>
      <c r="C32" s="241" t="s">
        <v>12</v>
      </c>
      <c r="D32" s="238">
        <f>IF(ISNUMBER($G32),SUM(D28:D31),"")</f>
        <v>272</v>
      </c>
      <c r="E32" s="240">
        <f>IF(ISNUMBER($G32),SUM(E28:E31),"")</f>
        <v>107</v>
      </c>
      <c r="F32" s="240">
        <f>IF(ISNUMBER($G32),SUM(F28:F31),"")</f>
        <v>9</v>
      </c>
      <c r="G32" s="239">
        <f>IF(SUM($G28:$G31)+SUM($Q28:$Q31)&gt;0,SUM(G28:G31),"")</f>
        <v>379</v>
      </c>
      <c r="H32" s="238">
        <f>IF(ISNUMBER($G32),SUM(H28:H31),"")</f>
        <v>0</v>
      </c>
      <c r="I32" s="520"/>
      <c r="J32" s="196"/>
      <c r="K32" s="517">
        <v>751</v>
      </c>
      <c r="L32" s="518"/>
      <c r="M32" s="241" t="s">
        <v>12</v>
      </c>
      <c r="N32" s="265">
        <f>IF(ISNUMBER($G32),SUM(N28:N31),"")</f>
        <v>302</v>
      </c>
      <c r="O32" s="240">
        <f>IF(ISNUMBER($G32),SUM(O28:O31),"")</f>
        <v>104</v>
      </c>
      <c r="P32" s="240">
        <f>IF(ISNUMBER($G32),SUM(P28:P31),"")</f>
        <v>8</v>
      </c>
      <c r="Q32" s="239">
        <f>IF(SUM($G28:$G31)+SUM($Q28:$Q31)&gt;0,SUM(Q28:Q31),"")</f>
        <v>406</v>
      </c>
      <c r="R32" s="238">
        <f>IF(ISNUMBER($G32),SUM(R28:R31),"")</f>
        <v>2</v>
      </c>
      <c r="S32" s="520"/>
    </row>
    <row r="33" spans="1:19" s="195" customFormat="1" ht="12.95" customHeight="1">
      <c r="A33" s="525" t="s">
        <v>382</v>
      </c>
      <c r="B33" s="526"/>
      <c r="C33" s="257">
        <v>1</v>
      </c>
      <c r="D33" s="256">
        <v>147</v>
      </c>
      <c r="E33" s="255">
        <v>71</v>
      </c>
      <c r="F33" s="255">
        <v>5</v>
      </c>
      <c r="G33" s="254">
        <f>IF(AND(ISBLANK(D33),ISBLANK(E33)),"",D33+E33)</f>
        <v>218</v>
      </c>
      <c r="H33" s="253">
        <f>IF(OR(ISNUMBER($G33),ISNUMBER($Q33)),(SIGN(N($G33)-N($Q33))+1)/2,"")</f>
        <v>1</v>
      </c>
      <c r="I33" s="247"/>
      <c r="J33" s="196"/>
      <c r="K33" s="525" t="s">
        <v>381</v>
      </c>
      <c r="L33" s="526"/>
      <c r="M33" s="257">
        <v>1</v>
      </c>
      <c r="N33" s="256">
        <v>139</v>
      </c>
      <c r="O33" s="255">
        <v>71</v>
      </c>
      <c r="P33" s="255">
        <v>4</v>
      </c>
      <c r="Q33" s="254">
        <f>IF(AND(ISBLANK(N33),ISBLANK(O33)),"",N33+O33)</f>
        <v>210</v>
      </c>
      <c r="R33" s="253">
        <f>IF(ISNUMBER($H33),1-$H33,"")</f>
        <v>0</v>
      </c>
      <c r="S33" s="247"/>
    </row>
    <row r="34" spans="1:19" s="195" customFormat="1" ht="12.95" customHeight="1">
      <c r="A34" s="527"/>
      <c r="B34" s="528"/>
      <c r="C34" s="252">
        <v>2</v>
      </c>
      <c r="D34" s="251">
        <v>162</v>
      </c>
      <c r="E34" s="250">
        <v>72</v>
      </c>
      <c r="F34" s="250">
        <v>2</v>
      </c>
      <c r="G34" s="249">
        <f>IF(AND(ISBLANK(D34),ISBLANK(E34)),"",D34+E34)</f>
        <v>234</v>
      </c>
      <c r="H34" s="248">
        <f>IF(OR(ISNUMBER($G34),ISNUMBER($Q34)),(SIGN(N($G34)-N($Q34))+1)/2,"")</f>
        <v>1</v>
      </c>
      <c r="I34" s="247"/>
      <c r="J34" s="196"/>
      <c r="K34" s="527"/>
      <c r="L34" s="528"/>
      <c r="M34" s="252">
        <v>2</v>
      </c>
      <c r="N34" s="251">
        <v>142</v>
      </c>
      <c r="O34" s="250">
        <v>61</v>
      </c>
      <c r="P34" s="250">
        <v>6</v>
      </c>
      <c r="Q34" s="249">
        <f>IF(AND(ISBLANK(N34),ISBLANK(O34)),"",N34+O34)</f>
        <v>203</v>
      </c>
      <c r="R34" s="248">
        <f>IF(ISNUMBER($H34),1-$H34,"")</f>
        <v>0</v>
      </c>
      <c r="S34" s="247"/>
    </row>
    <row r="35" spans="1:19" s="195" customFormat="1" ht="12.95" customHeight="1" thickBot="1">
      <c r="A35" s="513" t="s">
        <v>151</v>
      </c>
      <c r="B35" s="514"/>
      <c r="C35" s="252">
        <v>3</v>
      </c>
      <c r="D35" s="251"/>
      <c r="E35" s="250"/>
      <c r="F35" s="250"/>
      <c r="G35" s="249" t="str">
        <f>IF(AND(ISBLANK(D35),ISBLANK(E35)),"",D35+E35)</f>
        <v/>
      </c>
      <c r="H35" s="248" t="str">
        <f>IF(OR(ISNUMBER($G35),ISNUMBER($Q35)),(SIGN(N($G35)-N($Q35))+1)/2,"")</f>
        <v/>
      </c>
      <c r="I35" s="247"/>
      <c r="J35" s="196"/>
      <c r="K35" s="513" t="s">
        <v>91</v>
      </c>
      <c r="L35" s="514"/>
      <c r="M35" s="252">
        <v>3</v>
      </c>
      <c r="N35" s="251"/>
      <c r="O35" s="250"/>
      <c r="P35" s="250"/>
      <c r="Q35" s="249" t="str">
        <f>IF(AND(ISBLANK(N35),ISBLANK(O35)),"",N35+O35)</f>
        <v/>
      </c>
      <c r="R35" s="248" t="str">
        <f>IF(ISNUMBER($H35),1-$H35,"")</f>
        <v/>
      </c>
      <c r="S35" s="247"/>
    </row>
    <row r="36" spans="1:19" s="195" customFormat="1" ht="12.95" customHeight="1">
      <c r="A36" s="515"/>
      <c r="B36" s="516"/>
      <c r="C36" s="246">
        <v>4</v>
      </c>
      <c r="D36" s="245"/>
      <c r="E36" s="244"/>
      <c r="F36" s="244"/>
      <c r="G36" s="243" t="str">
        <f>IF(AND(ISBLANK(D36),ISBLANK(E36)),"",D36+E36)</f>
        <v/>
      </c>
      <c r="H36" s="242" t="str">
        <f>IF(OR(ISNUMBER($G36),ISNUMBER($Q36)),(SIGN(N($G36)-N($Q36))+1)/2,"")</f>
        <v/>
      </c>
      <c r="I36" s="519">
        <f>IF(ISNUMBER(H37),(SIGN(1000*($H37-$R37)+$G37-$Q37)+1)/2,"")</f>
        <v>1</v>
      </c>
      <c r="J36" s="196"/>
      <c r="K36" s="515"/>
      <c r="L36" s="516"/>
      <c r="M36" s="246">
        <v>4</v>
      </c>
      <c r="N36" s="245"/>
      <c r="O36" s="244"/>
      <c r="P36" s="244"/>
      <c r="Q36" s="243" t="str">
        <f>IF(AND(ISBLANK(N36),ISBLANK(O36)),"",N36+O36)</f>
        <v/>
      </c>
      <c r="R36" s="242" t="str">
        <f>IF(ISNUMBER($H36),1-$H36,"")</f>
        <v/>
      </c>
      <c r="S36" s="519">
        <f>IF(ISNUMBER($I36),1-$I36,"")</f>
        <v>0</v>
      </c>
    </row>
    <row r="37" spans="1:19" s="195" customFormat="1" ht="15.95" customHeight="1" thickBot="1">
      <c r="A37" s="517">
        <v>15542</v>
      </c>
      <c r="B37" s="518"/>
      <c r="C37" s="241" t="s">
        <v>12</v>
      </c>
      <c r="D37" s="265">
        <f>IF(ISNUMBER($G37),SUM(D33:D36),"")</f>
        <v>309</v>
      </c>
      <c r="E37" s="240">
        <f>IF(ISNUMBER($G37),SUM(E33:E36),"")</f>
        <v>143</v>
      </c>
      <c r="F37" s="240">
        <f>IF(ISNUMBER($G37),SUM(F33:F36),"")</f>
        <v>7</v>
      </c>
      <c r="G37" s="266">
        <f>IF(SUM($G33:$G36)+SUM($Q33:$Q36)&gt;0,SUM(G33:G36),"")</f>
        <v>452</v>
      </c>
      <c r="H37" s="238">
        <f>IF(ISNUMBER($G37),SUM(H33:H36),"")</f>
        <v>2</v>
      </c>
      <c r="I37" s="520"/>
      <c r="J37" s="196"/>
      <c r="K37" s="517">
        <v>10207</v>
      </c>
      <c r="L37" s="518"/>
      <c r="M37" s="241" t="s">
        <v>12</v>
      </c>
      <c r="N37" s="238">
        <f>IF(ISNUMBER($G37),SUM(N33:N36),"")</f>
        <v>281</v>
      </c>
      <c r="O37" s="240">
        <f>IF(ISNUMBER($G37),SUM(O33:O36),"")</f>
        <v>132</v>
      </c>
      <c r="P37" s="240">
        <f>IF(ISNUMBER($G37),SUM(P33:P36),"")</f>
        <v>10</v>
      </c>
      <c r="Q37" s="239">
        <f>IF(SUM($G33:$G36)+SUM($Q33:$Q36)&gt;0,SUM(Q33:Q36),"")</f>
        <v>413</v>
      </c>
      <c r="R37" s="238">
        <f>IF(ISNUMBER($G37),SUM(R33:R36),"")</f>
        <v>0</v>
      </c>
      <c r="S37" s="520"/>
    </row>
    <row r="38" spans="1:19" s="195" customFormat="1" ht="5.0999999999999996" customHeight="1" thickBot="1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</row>
    <row r="39" spans="1:19" s="195" customFormat="1" ht="20.100000000000001" customHeight="1" thickBot="1">
      <c r="A39" s="237"/>
      <c r="B39" s="236"/>
      <c r="C39" s="235" t="s">
        <v>14</v>
      </c>
      <c r="D39" s="234">
        <f>IF(ISNUMBER($G39),SUM(D12,D17,D22,D27,D32,D37),"")</f>
        <v>1681</v>
      </c>
      <c r="E39" s="233">
        <f>IF(ISNUMBER($G39),SUM(E12,E17,E22,E27,E32,E37),"")</f>
        <v>775</v>
      </c>
      <c r="F39" s="233">
        <f>IF(ISNUMBER($G39),SUM(F12,F17,F22,F27,F32,F37),"")</f>
        <v>52</v>
      </c>
      <c r="G39" s="232">
        <f>IF(SUM($G$8:$G$37)+SUM($Q$8:$Q$37)&gt;0,SUM(G12,G17,G22,G27,G32,G37),"")</f>
        <v>2456</v>
      </c>
      <c r="H39" s="231">
        <f>IF(SUM($G$8:$G$37)+SUM($Q$8:$Q$37)&gt;0,SUM(H12,H17,H22,H27,H32,H37),"")</f>
        <v>7</v>
      </c>
      <c r="I39" s="230">
        <f>IF(ISNUMBER($G39),(SIGN($G39-$Q39)+1)/IF(COUNT(I$11,I$16,I$21,I$26,I$31,I$36)&gt;3,1,2),"")</f>
        <v>2</v>
      </c>
      <c r="J39" s="196"/>
      <c r="K39" s="237"/>
      <c r="L39" s="236"/>
      <c r="M39" s="235" t="s">
        <v>14</v>
      </c>
      <c r="N39" s="234">
        <f>IF(ISNUMBER($G39),SUM(N12,N17,N22,N27,N32,N37),"")</f>
        <v>1667</v>
      </c>
      <c r="O39" s="233">
        <f>IF(ISNUMBER($G39),SUM(O12,O17,O22,O27,O32,O37),"")</f>
        <v>687</v>
      </c>
      <c r="P39" s="233">
        <f>IF(ISNUMBER($G39),SUM(P12,P17,P22,P27,P32,P37),"")</f>
        <v>63</v>
      </c>
      <c r="Q39" s="232">
        <f>IF(SUM($G$8:$G$37)+SUM($Q$8:$Q$37)&gt;0,SUM(Q12,Q17,Q22,Q27,Q32,Q37),"")</f>
        <v>2354</v>
      </c>
      <c r="R39" s="231">
        <f>IF(SUM($G$8:$G$37)+SUM($Q$8:$Q$37)&gt;0,SUM(R12,R17,R22,R27,R32,R37),"")</f>
        <v>5</v>
      </c>
      <c r="S39" s="230">
        <f>IF(ISNUMBER($I39),IF(COUNT(S$11,S$16,S$21,S$26,S$31,S$36)&gt;3,2,1)-$I39,"")</f>
        <v>0</v>
      </c>
    </row>
    <row r="40" spans="1:19" s="195" customFormat="1" ht="5.0999999999999996" customHeight="1" thickBot="1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</row>
    <row r="41" spans="1:19" s="195" customFormat="1" ht="18" customHeight="1" thickBot="1">
      <c r="A41" s="205"/>
      <c r="B41" s="227" t="s">
        <v>26</v>
      </c>
      <c r="C41" s="494" t="s">
        <v>380</v>
      </c>
      <c r="D41" s="494"/>
      <c r="E41" s="494"/>
      <c r="F41" s="196"/>
      <c r="G41" s="496" t="s">
        <v>15</v>
      </c>
      <c r="H41" s="496"/>
      <c r="I41" s="229">
        <f>IF(ISNUMBER(I$39),SUM(I11,I16,I21,I26,I31,I36,I39),"")</f>
        <v>6</v>
      </c>
      <c r="J41" s="196"/>
      <c r="K41" s="205"/>
      <c r="L41" s="227" t="s">
        <v>26</v>
      </c>
      <c r="M41" s="494" t="s">
        <v>379</v>
      </c>
      <c r="N41" s="494"/>
      <c r="O41" s="494"/>
      <c r="P41" s="196"/>
      <c r="Q41" s="496" t="s">
        <v>15</v>
      </c>
      <c r="R41" s="496"/>
      <c r="S41" s="229">
        <f>IF(ISNUMBER(S$39),SUM(S11,S16,S21,S26,S31,S36,S39),"")</f>
        <v>2</v>
      </c>
    </row>
    <row r="42" spans="1:19" s="195" customFormat="1" ht="18" customHeight="1">
      <c r="A42" s="205"/>
      <c r="B42" s="227" t="s">
        <v>27</v>
      </c>
      <c r="C42" s="493"/>
      <c r="D42" s="493"/>
      <c r="E42" s="493"/>
      <c r="F42" s="196"/>
      <c r="G42" s="228"/>
      <c r="H42" s="228"/>
      <c r="I42" s="228"/>
      <c r="J42" s="196"/>
      <c r="K42" s="205"/>
      <c r="L42" s="227" t="s">
        <v>27</v>
      </c>
      <c r="M42" s="493"/>
      <c r="N42" s="493"/>
      <c r="O42" s="493"/>
      <c r="P42" s="196"/>
      <c r="Q42" s="228"/>
      <c r="R42" s="228"/>
      <c r="S42" s="228"/>
    </row>
    <row r="43" spans="1:19" s="195" customFormat="1" ht="20.100000000000001" customHeight="1">
      <c r="A43" s="227" t="s">
        <v>28</v>
      </c>
      <c r="B43" s="227" t="s">
        <v>29</v>
      </c>
      <c r="C43" s="495"/>
      <c r="D43" s="495"/>
      <c r="E43" s="495"/>
      <c r="F43" s="495"/>
      <c r="G43" s="495"/>
      <c r="H43" s="495"/>
      <c r="I43" s="227"/>
      <c r="J43" s="227"/>
      <c r="K43" s="227" t="s">
        <v>30</v>
      </c>
      <c r="L43" s="495"/>
      <c r="M43" s="495"/>
      <c r="N43" s="196"/>
      <c r="O43" s="227" t="s">
        <v>27</v>
      </c>
      <c r="P43" s="495"/>
      <c r="Q43" s="495"/>
      <c r="R43" s="495"/>
      <c r="S43" s="495"/>
    </row>
    <row r="44" spans="1:19" s="195" customFormat="1" ht="9.9499999999999993" customHeight="1">
      <c r="A44" s="196"/>
      <c r="B44" s="196"/>
      <c r="C44" s="196"/>
      <c r="D44" s="196"/>
      <c r="E44" s="205"/>
      <c r="F44" s="196"/>
      <c r="G44" s="196"/>
      <c r="H44" s="205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</row>
    <row r="45" spans="1:19" s="195" customFormat="1" ht="30" customHeight="1">
      <c r="A45" s="226" t="str">
        <f>"Technické podmínky utkání:   " &amp; $B$3 &amp; IF(ISBLANK($B$3),""," – ") &amp; $L$3</f>
        <v>Technické podmínky utkání:   TJ ZENTIVA Praha  – KK Dopravní podniky Praha B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</row>
    <row r="46" spans="1:19" s="195" customFormat="1" ht="20.100000000000001" customHeight="1">
      <c r="A46" s="196"/>
      <c r="B46" s="225" t="s">
        <v>378</v>
      </c>
      <c r="C46" s="492" t="s">
        <v>377</v>
      </c>
      <c r="D46" s="492"/>
      <c r="E46" s="196"/>
      <c r="F46" s="196"/>
      <c r="G46" s="196"/>
      <c r="H46" s="196"/>
      <c r="I46" s="225" t="s">
        <v>376</v>
      </c>
      <c r="J46" s="492">
        <v>20</v>
      </c>
      <c r="K46" s="492"/>
      <c r="L46" s="196"/>
      <c r="M46" s="196"/>
      <c r="N46" s="196"/>
      <c r="O46" s="196"/>
      <c r="P46" s="196"/>
      <c r="Q46" s="196"/>
      <c r="R46" s="196"/>
      <c r="S46" s="196"/>
    </row>
    <row r="47" spans="1:19" s="195" customFormat="1" ht="20.100000000000001" customHeight="1">
      <c r="A47" s="196"/>
      <c r="B47" s="225" t="s">
        <v>375</v>
      </c>
      <c r="C47" s="505" t="s">
        <v>374</v>
      </c>
      <c r="D47" s="505"/>
      <c r="E47" s="196"/>
      <c r="F47" s="196"/>
      <c r="G47" s="196"/>
      <c r="H47" s="196"/>
      <c r="I47" s="225" t="s">
        <v>373</v>
      </c>
      <c r="J47" s="505">
        <v>1</v>
      </c>
      <c r="K47" s="505"/>
      <c r="L47" s="196"/>
      <c r="M47" s="196"/>
      <c r="N47" s="196"/>
      <c r="O47" s="196"/>
      <c r="P47" s="225" t="s">
        <v>372</v>
      </c>
      <c r="Q47" s="504" t="s">
        <v>371</v>
      </c>
      <c r="R47" s="504"/>
      <c r="S47" s="504"/>
    </row>
    <row r="48" spans="1:19" s="195" customFormat="1" ht="9.9499999999999993" customHeight="1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</row>
    <row r="49" spans="1:19" s="195" customFormat="1" ht="15" customHeight="1">
      <c r="A49" s="498" t="s">
        <v>21</v>
      </c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500"/>
    </row>
    <row r="50" spans="1:19" s="195" customFormat="1" ht="81" customHeight="1">
      <c r="A50" s="501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3"/>
    </row>
    <row r="51" spans="1:19" s="195" customFormat="1" ht="5.0999999999999996" customHeight="1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</row>
    <row r="52" spans="1:19" s="195" customFormat="1" ht="15" customHeight="1">
      <c r="A52" s="498" t="s">
        <v>22</v>
      </c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500"/>
    </row>
    <row r="53" spans="1:19" s="195" customFormat="1" ht="6" customHeight="1">
      <c r="A53" s="22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21"/>
    </row>
    <row r="54" spans="1:19" s="195" customFormat="1" ht="21" customHeight="1">
      <c r="A54" s="223" t="s">
        <v>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22" t="s">
        <v>3</v>
      </c>
      <c r="L54" s="205"/>
      <c r="M54" s="205"/>
      <c r="N54" s="205"/>
      <c r="O54" s="205"/>
      <c r="P54" s="205"/>
      <c r="Q54" s="205"/>
      <c r="R54" s="205"/>
      <c r="S54" s="221"/>
    </row>
    <row r="55" spans="1:19" s="195" customFormat="1" ht="21" customHeight="1">
      <c r="A55" s="220"/>
      <c r="B55" s="217" t="s">
        <v>31</v>
      </c>
      <c r="C55" s="216"/>
      <c r="D55" s="218"/>
      <c r="E55" s="217" t="s">
        <v>32</v>
      </c>
      <c r="F55" s="216"/>
      <c r="G55" s="216"/>
      <c r="H55" s="216"/>
      <c r="I55" s="218"/>
      <c r="J55" s="205"/>
      <c r="K55" s="219"/>
      <c r="L55" s="217" t="s">
        <v>31</v>
      </c>
      <c r="M55" s="216"/>
      <c r="N55" s="218"/>
      <c r="O55" s="217" t="s">
        <v>32</v>
      </c>
      <c r="P55" s="216"/>
      <c r="Q55" s="216"/>
      <c r="R55" s="216"/>
      <c r="S55" s="215"/>
    </row>
    <row r="56" spans="1:19" s="195" customFormat="1" ht="21" customHeight="1">
      <c r="A56" s="214" t="s">
        <v>33</v>
      </c>
      <c r="B56" s="210" t="s">
        <v>34</v>
      </c>
      <c r="C56" s="212"/>
      <c r="D56" s="211" t="s">
        <v>35</v>
      </c>
      <c r="E56" s="210" t="s">
        <v>34</v>
      </c>
      <c r="F56" s="209"/>
      <c r="G56" s="209"/>
      <c r="H56" s="208"/>
      <c r="I56" s="211" t="s">
        <v>35</v>
      </c>
      <c r="J56" s="205"/>
      <c r="K56" s="213" t="s">
        <v>33</v>
      </c>
      <c r="L56" s="210" t="s">
        <v>34</v>
      </c>
      <c r="M56" s="212"/>
      <c r="N56" s="211" t="s">
        <v>35</v>
      </c>
      <c r="O56" s="210" t="s">
        <v>34</v>
      </c>
      <c r="P56" s="209"/>
      <c r="Q56" s="209"/>
      <c r="R56" s="208"/>
      <c r="S56" s="207" t="s">
        <v>35</v>
      </c>
    </row>
    <row r="57" spans="1:19" s="195" customFormat="1" ht="21" customHeight="1">
      <c r="A57" s="206"/>
      <c r="B57" s="489"/>
      <c r="C57" s="491"/>
      <c r="D57" s="203"/>
      <c r="E57" s="489"/>
      <c r="F57" s="490"/>
      <c r="G57" s="490"/>
      <c r="H57" s="491"/>
      <c r="I57" s="203"/>
      <c r="J57" s="205"/>
      <c r="K57" s="204"/>
      <c r="L57" s="489"/>
      <c r="M57" s="491"/>
      <c r="N57" s="203"/>
      <c r="O57" s="489"/>
      <c r="P57" s="490"/>
      <c r="Q57" s="490"/>
      <c r="R57" s="491"/>
      <c r="S57" s="202"/>
    </row>
    <row r="58" spans="1:19" s="195" customFormat="1" ht="21" customHeight="1">
      <c r="A58" s="206"/>
      <c r="B58" s="489"/>
      <c r="C58" s="491"/>
      <c r="D58" s="203"/>
      <c r="E58" s="489"/>
      <c r="F58" s="490"/>
      <c r="G58" s="490"/>
      <c r="H58" s="491"/>
      <c r="I58" s="203"/>
      <c r="J58" s="205"/>
      <c r="K58" s="204"/>
      <c r="L58" s="489"/>
      <c r="M58" s="491"/>
      <c r="N58" s="203"/>
      <c r="O58" s="489"/>
      <c r="P58" s="490"/>
      <c r="Q58" s="490"/>
      <c r="R58" s="491"/>
      <c r="S58" s="202"/>
    </row>
    <row r="59" spans="1:19" s="195" customFormat="1" ht="12" customHeight="1">
      <c r="A59" s="201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199"/>
    </row>
    <row r="60" spans="1:19" s="195" customFormat="1" ht="5.0999999999999996" customHeight="1">
      <c r="A60" s="196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</row>
    <row r="61" spans="1:19" s="195" customFormat="1" ht="15" customHeight="1">
      <c r="A61" s="498" t="s">
        <v>23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500"/>
    </row>
    <row r="62" spans="1:19" s="195" customFormat="1" ht="81" customHeight="1">
      <c r="A62" s="501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</row>
    <row r="63" spans="1:19" s="195" customFormat="1" ht="5.0999999999999996" customHeight="1">
      <c r="A63" s="196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</row>
    <row r="64" spans="1:19" s="195" customFormat="1" ht="15" customHeight="1">
      <c r="A64" s="498" t="s">
        <v>24</v>
      </c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500"/>
    </row>
    <row r="65" spans="1:19" s="195" customFormat="1" ht="81" customHeight="1">
      <c r="A65" s="501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3"/>
    </row>
    <row r="66" spans="1:19" s="195" customFormat="1" ht="30" customHeight="1">
      <c r="A66" s="198"/>
      <c r="B66" s="197" t="s">
        <v>370</v>
      </c>
      <c r="C66" s="497" t="s">
        <v>369</v>
      </c>
      <c r="D66" s="497"/>
      <c r="E66" s="497"/>
      <c r="F66" s="497"/>
      <c r="G66" s="497"/>
      <c r="H66" s="497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196" customWidth="1"/>
    <col min="2" max="2" width="15.7109375" style="196" customWidth="1"/>
    <col min="3" max="3" width="5.7109375" style="196" customWidth="1"/>
    <col min="4" max="5" width="6.7109375" style="196" customWidth="1"/>
    <col min="6" max="6" width="4.7109375" style="196" customWidth="1"/>
    <col min="7" max="7" width="6.7109375" style="196" customWidth="1"/>
    <col min="8" max="8" width="6.28515625" style="196" customWidth="1"/>
    <col min="9" max="9" width="6.7109375" style="196" customWidth="1"/>
    <col min="10" max="10" width="1.7109375" style="196" customWidth="1"/>
    <col min="11" max="11" width="10.7109375" style="196" customWidth="1"/>
    <col min="12" max="12" width="15.7109375" style="196" customWidth="1"/>
    <col min="13" max="13" width="5.7109375" style="196" customWidth="1"/>
    <col min="14" max="15" width="6.7109375" style="196" customWidth="1"/>
    <col min="16" max="16" width="4.7109375" style="196" customWidth="1"/>
    <col min="17" max="17" width="6.7109375" style="196" customWidth="1"/>
    <col min="18" max="18" width="6.28515625" style="196" customWidth="1"/>
    <col min="19" max="19" width="6.7109375" style="196" customWidth="1"/>
    <col min="20" max="20" width="9.140625" style="196" customWidth="1"/>
    <col min="21" max="16384" width="9.140625" style="195"/>
  </cols>
  <sheetData>
    <row r="1" spans="1:19" ht="26.25" customHeight="1">
      <c r="B1" s="536" t="s">
        <v>396</v>
      </c>
      <c r="C1" s="536"/>
      <c r="D1" s="538" t="s">
        <v>0</v>
      </c>
      <c r="E1" s="538"/>
      <c r="F1" s="538"/>
      <c r="G1" s="538"/>
      <c r="H1" s="538"/>
      <c r="I1" s="538"/>
      <c r="K1" s="264" t="s">
        <v>395</v>
      </c>
      <c r="L1" s="532" t="s">
        <v>43</v>
      </c>
      <c r="M1" s="532"/>
      <c r="N1" s="532"/>
      <c r="O1" s="533" t="s">
        <v>394</v>
      </c>
      <c r="P1" s="533"/>
      <c r="Q1" s="534" t="s">
        <v>419</v>
      </c>
      <c r="R1" s="535"/>
      <c r="S1" s="535"/>
    </row>
    <row r="2" spans="1:19" ht="6" customHeight="1" thickBot="1">
      <c r="B2" s="537"/>
      <c r="C2" s="537"/>
    </row>
    <row r="3" spans="1:19" ht="20.100000000000001" customHeight="1" thickBot="1">
      <c r="A3" s="263" t="s">
        <v>2</v>
      </c>
      <c r="B3" s="529" t="s">
        <v>295</v>
      </c>
      <c r="C3" s="530"/>
      <c r="D3" s="530"/>
      <c r="E3" s="530"/>
      <c r="F3" s="530"/>
      <c r="G3" s="530"/>
      <c r="H3" s="530"/>
      <c r="I3" s="531"/>
      <c r="K3" s="263" t="s">
        <v>3</v>
      </c>
      <c r="L3" s="529" t="s">
        <v>297</v>
      </c>
      <c r="M3" s="530"/>
      <c r="N3" s="530"/>
      <c r="O3" s="530"/>
      <c r="P3" s="530"/>
      <c r="Q3" s="530"/>
      <c r="R3" s="530"/>
      <c r="S3" s="531"/>
    </row>
    <row r="4" spans="1:19" ht="5.0999999999999996" customHeight="1" thickBot="1"/>
    <row r="5" spans="1:19" ht="12.95" customHeight="1">
      <c r="A5" s="521" t="s">
        <v>4</v>
      </c>
      <c r="B5" s="522"/>
      <c r="C5" s="506" t="s">
        <v>5</v>
      </c>
      <c r="D5" s="508" t="s">
        <v>6</v>
      </c>
      <c r="E5" s="509"/>
      <c r="F5" s="509"/>
      <c r="G5" s="510"/>
      <c r="H5" s="511" t="s">
        <v>7</v>
      </c>
      <c r="I5" s="512"/>
      <c r="K5" s="521" t="s">
        <v>4</v>
      </c>
      <c r="L5" s="522"/>
      <c r="M5" s="506" t="s">
        <v>5</v>
      </c>
      <c r="N5" s="508" t="s">
        <v>6</v>
      </c>
      <c r="O5" s="509"/>
      <c r="P5" s="509"/>
      <c r="Q5" s="510"/>
      <c r="R5" s="511" t="s">
        <v>7</v>
      </c>
      <c r="S5" s="512"/>
    </row>
    <row r="6" spans="1:19" ht="12.95" customHeight="1" thickBot="1">
      <c r="A6" s="523" t="s">
        <v>8</v>
      </c>
      <c r="B6" s="524"/>
      <c r="C6" s="507"/>
      <c r="D6" s="262" t="s">
        <v>9</v>
      </c>
      <c r="E6" s="261" t="s">
        <v>10</v>
      </c>
      <c r="F6" s="261" t="s">
        <v>11</v>
      </c>
      <c r="G6" s="260" t="s">
        <v>12</v>
      </c>
      <c r="H6" s="259" t="s">
        <v>63</v>
      </c>
      <c r="I6" s="258" t="s">
        <v>13</v>
      </c>
      <c r="K6" s="523" t="s">
        <v>8</v>
      </c>
      <c r="L6" s="524"/>
      <c r="M6" s="507"/>
      <c r="N6" s="262" t="s">
        <v>9</v>
      </c>
      <c r="O6" s="261" t="s">
        <v>10</v>
      </c>
      <c r="P6" s="261" t="s">
        <v>11</v>
      </c>
      <c r="Q6" s="260" t="s">
        <v>12</v>
      </c>
      <c r="R6" s="259" t="s">
        <v>63</v>
      </c>
      <c r="S6" s="258" t="s">
        <v>13</v>
      </c>
    </row>
    <row r="7" spans="1:19" ht="5.0999999999999996" customHeight="1" thickBot="1"/>
    <row r="8" spans="1:19" ht="12.95" customHeight="1">
      <c r="A8" s="525" t="s">
        <v>418</v>
      </c>
      <c r="B8" s="526"/>
      <c r="C8" s="257">
        <v>1</v>
      </c>
      <c r="D8" s="256">
        <v>144</v>
      </c>
      <c r="E8" s="255">
        <v>63</v>
      </c>
      <c r="F8" s="255">
        <v>1</v>
      </c>
      <c r="G8" s="254">
        <f>IF(AND(ISBLANK(D8),ISBLANK(E8)),"",D8+E8)</f>
        <v>207</v>
      </c>
      <c r="H8" s="253">
        <f>IF(OR(ISNUMBER($G8),ISNUMBER($Q8)),(SIGN(N($G8)-N($Q8))+1)/2,"")</f>
        <v>1</v>
      </c>
      <c r="I8" s="247"/>
      <c r="K8" s="525" t="s">
        <v>417</v>
      </c>
      <c r="L8" s="526"/>
      <c r="M8" s="257">
        <v>1</v>
      </c>
      <c r="N8" s="256">
        <v>134</v>
      </c>
      <c r="O8" s="255">
        <v>52</v>
      </c>
      <c r="P8" s="255">
        <v>5</v>
      </c>
      <c r="Q8" s="254">
        <f>IF(AND(ISBLANK(N8),ISBLANK(O8)),"",N8+O8)</f>
        <v>186</v>
      </c>
      <c r="R8" s="253">
        <f>IF(ISNUMBER($H8),1-$H8,"")</f>
        <v>0</v>
      </c>
      <c r="S8" s="247"/>
    </row>
    <row r="9" spans="1:19" ht="12.95" customHeight="1">
      <c r="A9" s="527"/>
      <c r="B9" s="528"/>
      <c r="C9" s="252">
        <v>2</v>
      </c>
      <c r="D9" s="251">
        <v>158</v>
      </c>
      <c r="E9" s="250">
        <v>59</v>
      </c>
      <c r="F9" s="250">
        <v>2</v>
      </c>
      <c r="G9" s="249">
        <f>IF(AND(ISBLANK(D9),ISBLANK(E9)),"",D9+E9)</f>
        <v>217</v>
      </c>
      <c r="H9" s="248">
        <f>IF(OR(ISNUMBER($G9),ISNUMBER($Q9)),(SIGN(N($G9)-N($Q9))+1)/2,"")</f>
        <v>1</v>
      </c>
      <c r="I9" s="247"/>
      <c r="K9" s="527"/>
      <c r="L9" s="528"/>
      <c r="M9" s="252">
        <v>2</v>
      </c>
      <c r="N9" s="251">
        <v>143</v>
      </c>
      <c r="O9" s="250">
        <v>52</v>
      </c>
      <c r="P9" s="250">
        <v>1</v>
      </c>
      <c r="Q9" s="249">
        <f>IF(AND(ISBLANK(N9),ISBLANK(O9)),"",N9+O9)</f>
        <v>195</v>
      </c>
      <c r="R9" s="248">
        <f>IF(ISNUMBER($H9),1-$H9,"")</f>
        <v>0</v>
      </c>
      <c r="S9" s="247"/>
    </row>
    <row r="10" spans="1:19" ht="12.95" customHeight="1" thickBot="1">
      <c r="A10" s="513" t="s">
        <v>100</v>
      </c>
      <c r="B10" s="514"/>
      <c r="C10" s="252">
        <v>3</v>
      </c>
      <c r="D10" s="251"/>
      <c r="E10" s="250"/>
      <c r="F10" s="250"/>
      <c r="G10" s="249" t="str">
        <f>IF(AND(ISBLANK(D10),ISBLANK(E10)),"",D10+E10)</f>
        <v/>
      </c>
      <c r="H10" s="248" t="str">
        <f>IF(OR(ISNUMBER($G10),ISNUMBER($Q10)),(SIGN(N($G10)-N($Q10))+1)/2,"")</f>
        <v/>
      </c>
      <c r="I10" s="247"/>
      <c r="K10" s="513" t="s">
        <v>117</v>
      </c>
      <c r="L10" s="514"/>
      <c r="M10" s="252">
        <v>3</v>
      </c>
      <c r="N10" s="251"/>
      <c r="O10" s="250"/>
      <c r="P10" s="250"/>
      <c r="Q10" s="249" t="str">
        <f>IF(AND(ISBLANK(N10),ISBLANK(O10)),"",N10+O10)</f>
        <v/>
      </c>
      <c r="R10" s="248" t="str">
        <f>IF(ISNUMBER($H10),1-$H10,"")</f>
        <v/>
      </c>
      <c r="S10" s="247"/>
    </row>
    <row r="11" spans="1:19" ht="12.95" customHeight="1">
      <c r="A11" s="515"/>
      <c r="B11" s="516"/>
      <c r="C11" s="246">
        <v>4</v>
      </c>
      <c r="D11" s="245"/>
      <c r="E11" s="244"/>
      <c r="F11" s="244"/>
      <c r="G11" s="243" t="str">
        <f>IF(AND(ISBLANK(D11),ISBLANK(E11)),"",D11+E11)</f>
        <v/>
      </c>
      <c r="H11" s="242" t="str">
        <f>IF(OR(ISNUMBER($G11),ISNUMBER($Q11)),(SIGN(N($G11)-N($Q11))+1)/2,"")</f>
        <v/>
      </c>
      <c r="I11" s="519">
        <f>IF(ISNUMBER(H12),(SIGN(1000*($H12-$R12)+$G12-$Q12)+1)/2,"")</f>
        <v>1</v>
      </c>
      <c r="K11" s="515"/>
      <c r="L11" s="516"/>
      <c r="M11" s="246">
        <v>4</v>
      </c>
      <c r="N11" s="245"/>
      <c r="O11" s="244"/>
      <c r="P11" s="244"/>
      <c r="Q11" s="243" t="str">
        <f>IF(AND(ISBLANK(N11),ISBLANK(O11)),"",N11+O11)</f>
        <v/>
      </c>
      <c r="R11" s="242" t="str">
        <f>IF(ISNUMBER($H11),1-$H11,"")</f>
        <v/>
      </c>
      <c r="S11" s="519">
        <f>IF(ISNUMBER($I11),1-$I11,"")</f>
        <v>0</v>
      </c>
    </row>
    <row r="12" spans="1:19" ht="15.95" customHeight="1" thickBot="1">
      <c r="A12" s="517">
        <v>17154</v>
      </c>
      <c r="B12" s="518"/>
      <c r="C12" s="241" t="s">
        <v>12</v>
      </c>
      <c r="D12" s="265">
        <f>IF(ISNUMBER($G12),SUM(D8:D11),"")</f>
        <v>302</v>
      </c>
      <c r="E12" s="240">
        <f>IF(ISNUMBER($G12),SUM(E8:E11),"")</f>
        <v>122</v>
      </c>
      <c r="F12" s="240">
        <f>IF(ISNUMBER($G12),SUM(F8:F11),"")</f>
        <v>3</v>
      </c>
      <c r="G12" s="239">
        <f>IF(SUM($G8:$G11)+SUM($Q8:$Q11)&gt;0,SUM(G8:G11),"")</f>
        <v>424</v>
      </c>
      <c r="H12" s="238">
        <f>IF(ISNUMBER($G12),SUM(H8:H11),"")</f>
        <v>2</v>
      </c>
      <c r="I12" s="520"/>
      <c r="K12" s="517">
        <v>25485</v>
      </c>
      <c r="L12" s="518"/>
      <c r="M12" s="241" t="s">
        <v>12</v>
      </c>
      <c r="N12" s="238">
        <f>IF(ISNUMBER($G12),SUM(N8:N11),"")</f>
        <v>277</v>
      </c>
      <c r="O12" s="240">
        <f>IF(ISNUMBER($G12),SUM(O8:O11),"")</f>
        <v>104</v>
      </c>
      <c r="P12" s="240">
        <f>IF(ISNUMBER($G12),SUM(P8:P11),"")</f>
        <v>6</v>
      </c>
      <c r="Q12" s="239">
        <f>IF(SUM($G8:$G11)+SUM($Q8:$Q11)&gt;0,SUM(Q8:Q11),"")</f>
        <v>381</v>
      </c>
      <c r="R12" s="238">
        <f>IF(ISNUMBER($G12),SUM(R8:R11),"")</f>
        <v>0</v>
      </c>
      <c r="S12" s="520"/>
    </row>
    <row r="13" spans="1:19" ht="12.95" customHeight="1">
      <c r="A13" s="525" t="s">
        <v>416</v>
      </c>
      <c r="B13" s="526"/>
      <c r="C13" s="257">
        <v>1</v>
      </c>
      <c r="D13" s="256">
        <v>133</v>
      </c>
      <c r="E13" s="255">
        <v>63</v>
      </c>
      <c r="F13" s="255">
        <v>7</v>
      </c>
      <c r="G13" s="254">
        <f>IF(AND(ISBLANK(D13),ISBLANK(E13)),"",D13+E13)</f>
        <v>196</v>
      </c>
      <c r="H13" s="253">
        <f>IF(OR(ISNUMBER($G13),ISNUMBER($Q13)),(SIGN(N($G13)-N($Q13))+1)/2,"")</f>
        <v>1</v>
      </c>
      <c r="I13" s="247"/>
      <c r="K13" s="525" t="s">
        <v>415</v>
      </c>
      <c r="L13" s="526"/>
      <c r="M13" s="257">
        <v>1</v>
      </c>
      <c r="N13" s="256">
        <v>142</v>
      </c>
      <c r="O13" s="255">
        <v>45</v>
      </c>
      <c r="P13" s="255">
        <v>7</v>
      </c>
      <c r="Q13" s="254">
        <f>IF(AND(ISBLANK(N13),ISBLANK(O13)),"",N13+O13)</f>
        <v>187</v>
      </c>
      <c r="R13" s="253">
        <f>IF(ISNUMBER($H13),1-$H13,"")</f>
        <v>0</v>
      </c>
      <c r="S13" s="247"/>
    </row>
    <row r="14" spans="1:19" ht="12.95" customHeight="1">
      <c r="A14" s="527"/>
      <c r="B14" s="528"/>
      <c r="C14" s="252">
        <v>2</v>
      </c>
      <c r="D14" s="251">
        <v>123</v>
      </c>
      <c r="E14" s="250">
        <v>53</v>
      </c>
      <c r="F14" s="250">
        <v>8</v>
      </c>
      <c r="G14" s="249">
        <f>IF(AND(ISBLANK(D14),ISBLANK(E14)),"",D14+E14)</f>
        <v>176</v>
      </c>
      <c r="H14" s="248">
        <f>IF(OR(ISNUMBER($G14),ISNUMBER($Q14)),(SIGN(N($G14)-N($Q14))+1)/2,"")</f>
        <v>0</v>
      </c>
      <c r="I14" s="247"/>
      <c r="K14" s="527"/>
      <c r="L14" s="528"/>
      <c r="M14" s="252">
        <v>2</v>
      </c>
      <c r="N14" s="251">
        <v>138</v>
      </c>
      <c r="O14" s="250">
        <v>81</v>
      </c>
      <c r="P14" s="250">
        <v>0</v>
      </c>
      <c r="Q14" s="249">
        <f>IF(AND(ISBLANK(N14),ISBLANK(O14)),"",N14+O14)</f>
        <v>219</v>
      </c>
      <c r="R14" s="248">
        <f>IF(ISNUMBER($H14),1-$H14,"")</f>
        <v>1</v>
      </c>
      <c r="S14" s="247"/>
    </row>
    <row r="15" spans="1:19" ht="12.95" customHeight="1" thickBot="1">
      <c r="A15" s="513" t="s">
        <v>117</v>
      </c>
      <c r="B15" s="514"/>
      <c r="C15" s="252">
        <v>3</v>
      </c>
      <c r="D15" s="251"/>
      <c r="E15" s="250"/>
      <c r="F15" s="250"/>
      <c r="G15" s="249" t="str">
        <f>IF(AND(ISBLANK(D15),ISBLANK(E15)),"",D15+E15)</f>
        <v/>
      </c>
      <c r="H15" s="248" t="str">
        <f>IF(OR(ISNUMBER($G15),ISNUMBER($Q15)),(SIGN(N($G15)-N($Q15))+1)/2,"")</f>
        <v/>
      </c>
      <c r="I15" s="247"/>
      <c r="K15" s="513" t="s">
        <v>414</v>
      </c>
      <c r="L15" s="514"/>
      <c r="M15" s="252">
        <v>3</v>
      </c>
      <c r="N15" s="251"/>
      <c r="O15" s="250"/>
      <c r="P15" s="250"/>
      <c r="Q15" s="249" t="str">
        <f>IF(AND(ISBLANK(N15),ISBLANK(O15)),"",N15+O15)</f>
        <v/>
      </c>
      <c r="R15" s="248" t="str">
        <f>IF(ISNUMBER($H15),1-$H15,"")</f>
        <v/>
      </c>
      <c r="S15" s="247"/>
    </row>
    <row r="16" spans="1:19" ht="12.95" customHeight="1">
      <c r="A16" s="515"/>
      <c r="B16" s="516"/>
      <c r="C16" s="246">
        <v>4</v>
      </c>
      <c r="D16" s="245"/>
      <c r="E16" s="244"/>
      <c r="F16" s="244"/>
      <c r="G16" s="243" t="str">
        <f>IF(AND(ISBLANK(D16),ISBLANK(E16)),"",D16+E16)</f>
        <v/>
      </c>
      <c r="H16" s="242" t="str">
        <f>IF(OR(ISNUMBER($G16),ISNUMBER($Q16)),(SIGN(N($G16)-N($Q16))+1)/2,"")</f>
        <v/>
      </c>
      <c r="I16" s="519">
        <f>IF(ISNUMBER(H17),(SIGN(1000*($H17-$R17)+$G17-$Q17)+1)/2,"")</f>
        <v>0</v>
      </c>
      <c r="K16" s="515"/>
      <c r="L16" s="516"/>
      <c r="M16" s="246">
        <v>4</v>
      </c>
      <c r="N16" s="245"/>
      <c r="O16" s="244"/>
      <c r="P16" s="244"/>
      <c r="Q16" s="243" t="str">
        <f>IF(AND(ISBLANK(N16),ISBLANK(O16)),"",N16+O16)</f>
        <v/>
      </c>
      <c r="R16" s="242" t="str">
        <f>IF(ISNUMBER($H16),1-$H16,"")</f>
        <v/>
      </c>
      <c r="S16" s="519">
        <f>IF(ISNUMBER($I16),1-$I16,"")</f>
        <v>1</v>
      </c>
    </row>
    <row r="17" spans="1:19" ht="15.95" customHeight="1" thickBot="1">
      <c r="A17" s="517">
        <v>25584</v>
      </c>
      <c r="B17" s="518"/>
      <c r="C17" s="241" t="s">
        <v>12</v>
      </c>
      <c r="D17" s="238">
        <f>IF(ISNUMBER($G17),SUM(D13:D16),"")</f>
        <v>256</v>
      </c>
      <c r="E17" s="240">
        <f>IF(ISNUMBER($G17),SUM(E13:E16),"")</f>
        <v>116</v>
      </c>
      <c r="F17" s="240">
        <f>IF(ISNUMBER($G17),SUM(F13:F16),"")</f>
        <v>15</v>
      </c>
      <c r="G17" s="239">
        <f>IF(SUM($G13:$G16)+SUM($Q13:$Q16)&gt;0,SUM(G13:G16),"")</f>
        <v>372</v>
      </c>
      <c r="H17" s="238">
        <f>IF(ISNUMBER($G17),SUM(H13:H16),"")</f>
        <v>1</v>
      </c>
      <c r="I17" s="520"/>
      <c r="K17" s="517">
        <v>21668</v>
      </c>
      <c r="L17" s="518"/>
      <c r="M17" s="241" t="s">
        <v>12</v>
      </c>
      <c r="N17" s="238">
        <f>IF(ISNUMBER($G17),SUM(N13:N16),"")</f>
        <v>280</v>
      </c>
      <c r="O17" s="240">
        <f>IF(ISNUMBER($G17),SUM(O13:O16),"")</f>
        <v>126</v>
      </c>
      <c r="P17" s="240">
        <f>IF(ISNUMBER($G17),SUM(P13:P16),"")</f>
        <v>7</v>
      </c>
      <c r="Q17" s="239">
        <f>IF(SUM($G13:$G16)+SUM($Q13:$Q16)&gt;0,SUM(Q13:Q16),"")</f>
        <v>406</v>
      </c>
      <c r="R17" s="238">
        <f>IF(ISNUMBER($G17),SUM(R13:R16),"")</f>
        <v>1</v>
      </c>
      <c r="S17" s="520"/>
    </row>
    <row r="18" spans="1:19" ht="12.95" customHeight="1">
      <c r="A18" s="525" t="s">
        <v>413</v>
      </c>
      <c r="B18" s="526"/>
      <c r="C18" s="257">
        <v>1</v>
      </c>
      <c r="D18" s="256">
        <v>137</v>
      </c>
      <c r="E18" s="255">
        <v>71</v>
      </c>
      <c r="F18" s="255">
        <v>1</v>
      </c>
      <c r="G18" s="254">
        <f>IF(AND(ISBLANK(D18),ISBLANK(E18)),"",D18+E18)</f>
        <v>208</v>
      </c>
      <c r="H18" s="253">
        <f>IF(OR(ISNUMBER($G18),ISNUMBER($Q18)),(SIGN(N($G18)-N($Q18))+1)/2,"")</f>
        <v>0</v>
      </c>
      <c r="I18" s="247"/>
      <c r="K18" s="525" t="s">
        <v>412</v>
      </c>
      <c r="L18" s="526"/>
      <c r="M18" s="257">
        <v>1</v>
      </c>
      <c r="N18" s="256">
        <v>150</v>
      </c>
      <c r="O18" s="255">
        <v>67</v>
      </c>
      <c r="P18" s="255">
        <v>5</v>
      </c>
      <c r="Q18" s="254">
        <f>IF(AND(ISBLANK(N18),ISBLANK(O18)),"",N18+O18)</f>
        <v>217</v>
      </c>
      <c r="R18" s="253">
        <f>IF(ISNUMBER($H18),1-$H18,"")</f>
        <v>1</v>
      </c>
      <c r="S18" s="247"/>
    </row>
    <row r="19" spans="1:19" ht="12.95" customHeight="1">
      <c r="A19" s="527"/>
      <c r="B19" s="528"/>
      <c r="C19" s="252">
        <v>2</v>
      </c>
      <c r="D19" s="251">
        <v>148</v>
      </c>
      <c r="E19" s="250">
        <v>59</v>
      </c>
      <c r="F19" s="250">
        <v>5</v>
      </c>
      <c r="G19" s="249">
        <f>IF(AND(ISBLANK(D19),ISBLANK(E19)),"",D19+E19)</f>
        <v>207</v>
      </c>
      <c r="H19" s="248">
        <f>IF(OR(ISNUMBER($G19),ISNUMBER($Q19)),(SIGN(N($G19)-N($Q19))+1)/2,"")</f>
        <v>1</v>
      </c>
      <c r="I19" s="247"/>
      <c r="K19" s="527"/>
      <c r="L19" s="528"/>
      <c r="M19" s="252">
        <v>2</v>
      </c>
      <c r="N19" s="251">
        <v>151</v>
      </c>
      <c r="O19" s="250">
        <v>40</v>
      </c>
      <c r="P19" s="250">
        <v>11</v>
      </c>
      <c r="Q19" s="249">
        <f>IF(AND(ISBLANK(N19),ISBLANK(O19)),"",N19+O19)</f>
        <v>191</v>
      </c>
      <c r="R19" s="248">
        <f>IF(ISNUMBER($H19),1-$H19,"")</f>
        <v>0</v>
      </c>
      <c r="S19" s="247"/>
    </row>
    <row r="20" spans="1:19" ht="12.95" customHeight="1" thickBot="1">
      <c r="A20" s="513" t="s">
        <v>347</v>
      </c>
      <c r="B20" s="514"/>
      <c r="C20" s="252">
        <v>3</v>
      </c>
      <c r="D20" s="251"/>
      <c r="E20" s="250"/>
      <c r="F20" s="250"/>
      <c r="G20" s="249" t="str">
        <f>IF(AND(ISBLANK(D20),ISBLANK(E20)),"",D20+E20)</f>
        <v/>
      </c>
      <c r="H20" s="248" t="str">
        <f>IF(OR(ISNUMBER($G20),ISNUMBER($Q20)),(SIGN(N($G20)-N($Q20))+1)/2,"")</f>
        <v/>
      </c>
      <c r="I20" s="247"/>
      <c r="K20" s="513" t="s">
        <v>411</v>
      </c>
      <c r="L20" s="514"/>
      <c r="M20" s="252">
        <v>3</v>
      </c>
      <c r="N20" s="251"/>
      <c r="O20" s="250"/>
      <c r="P20" s="250"/>
      <c r="Q20" s="249" t="str">
        <f>IF(AND(ISBLANK(N20),ISBLANK(O20)),"",N20+O20)</f>
        <v/>
      </c>
      <c r="R20" s="248" t="str">
        <f>IF(ISNUMBER($H20),1-$H20,"")</f>
        <v/>
      </c>
      <c r="S20" s="247"/>
    </row>
    <row r="21" spans="1:19" ht="12.95" customHeight="1">
      <c r="A21" s="515"/>
      <c r="B21" s="516"/>
      <c r="C21" s="246">
        <v>4</v>
      </c>
      <c r="D21" s="245"/>
      <c r="E21" s="244"/>
      <c r="F21" s="244"/>
      <c r="G21" s="243" t="str">
        <f>IF(AND(ISBLANK(D21),ISBLANK(E21)),"",D21+E21)</f>
        <v/>
      </c>
      <c r="H21" s="242" t="str">
        <f>IF(OR(ISNUMBER($G21),ISNUMBER($Q21)),(SIGN(N($G21)-N($Q21))+1)/2,"")</f>
        <v/>
      </c>
      <c r="I21" s="519">
        <f>IF(ISNUMBER(H22),(SIGN(1000*($H22-$R22)+$G22-$Q22)+1)/2,"")</f>
        <v>1</v>
      </c>
      <c r="K21" s="515"/>
      <c r="L21" s="516"/>
      <c r="M21" s="246">
        <v>4</v>
      </c>
      <c r="N21" s="245"/>
      <c r="O21" s="244"/>
      <c r="P21" s="244"/>
      <c r="Q21" s="243" t="str">
        <f>IF(AND(ISBLANK(N21),ISBLANK(O21)),"",N21+O21)</f>
        <v/>
      </c>
      <c r="R21" s="242" t="str">
        <f>IF(ISNUMBER($H21),1-$H21,"")</f>
        <v/>
      </c>
      <c r="S21" s="519">
        <f>IF(ISNUMBER($I21),1-$I21,"")</f>
        <v>0</v>
      </c>
    </row>
    <row r="22" spans="1:19" ht="15.95" customHeight="1" thickBot="1">
      <c r="A22" s="517">
        <v>25585</v>
      </c>
      <c r="B22" s="518"/>
      <c r="C22" s="241" t="s">
        <v>12</v>
      </c>
      <c r="D22" s="238">
        <f>IF(ISNUMBER($G22),SUM(D18:D21),"")</f>
        <v>285</v>
      </c>
      <c r="E22" s="240">
        <f>IF(ISNUMBER($G22),SUM(E18:E21),"")</f>
        <v>130</v>
      </c>
      <c r="F22" s="240">
        <f>IF(ISNUMBER($G22),SUM(F18:F21),"")</f>
        <v>6</v>
      </c>
      <c r="G22" s="239">
        <f>IF(SUM($G18:$G21)+SUM($Q18:$Q21)&gt;0,SUM(G18:G21),"")</f>
        <v>415</v>
      </c>
      <c r="H22" s="238">
        <f>IF(ISNUMBER($G22),SUM(H18:H21),"")</f>
        <v>1</v>
      </c>
      <c r="I22" s="520"/>
      <c r="K22" s="517">
        <v>1087</v>
      </c>
      <c r="L22" s="518"/>
      <c r="M22" s="241" t="s">
        <v>12</v>
      </c>
      <c r="N22" s="265">
        <f>IF(ISNUMBER($G22),SUM(N18:N21),"")</f>
        <v>301</v>
      </c>
      <c r="O22" s="240">
        <f>IF(ISNUMBER($G22),SUM(O18:O21),"")</f>
        <v>107</v>
      </c>
      <c r="P22" s="240">
        <f>IF(ISNUMBER($G22),SUM(P18:P21),"")</f>
        <v>16</v>
      </c>
      <c r="Q22" s="239">
        <f>IF(SUM($G18:$G21)+SUM($Q18:$Q21)&gt;0,SUM(Q18:Q21),"")</f>
        <v>408</v>
      </c>
      <c r="R22" s="238">
        <f>IF(ISNUMBER($G22),SUM(R18:R21),"")</f>
        <v>1</v>
      </c>
      <c r="S22" s="520"/>
    </row>
    <row r="23" spans="1:19" ht="12.95" customHeight="1">
      <c r="A23" s="525" t="s">
        <v>410</v>
      </c>
      <c r="B23" s="526"/>
      <c r="C23" s="257">
        <v>1</v>
      </c>
      <c r="D23" s="256">
        <v>143</v>
      </c>
      <c r="E23" s="255">
        <v>76</v>
      </c>
      <c r="F23" s="255">
        <v>2</v>
      </c>
      <c r="G23" s="254">
        <f>IF(AND(ISBLANK(D23),ISBLANK(E23)),"",D23+E23)</f>
        <v>219</v>
      </c>
      <c r="H23" s="253">
        <f>IF(OR(ISNUMBER($G23),ISNUMBER($Q23)),(SIGN(N($G23)-N($Q23))+1)/2,"")</f>
        <v>1</v>
      </c>
      <c r="I23" s="247"/>
      <c r="K23" s="525" t="s">
        <v>409</v>
      </c>
      <c r="L23" s="526"/>
      <c r="M23" s="257">
        <v>1</v>
      </c>
      <c r="N23" s="256">
        <v>118</v>
      </c>
      <c r="O23" s="255">
        <v>41</v>
      </c>
      <c r="P23" s="255">
        <v>12</v>
      </c>
      <c r="Q23" s="254">
        <f>IF(AND(ISBLANK(N23),ISBLANK(O23)),"",N23+O23)</f>
        <v>159</v>
      </c>
      <c r="R23" s="253">
        <f>IF(ISNUMBER($H23),1-$H23,"")</f>
        <v>0</v>
      </c>
      <c r="S23" s="247"/>
    </row>
    <row r="24" spans="1:19" ht="12.95" customHeight="1">
      <c r="A24" s="527"/>
      <c r="B24" s="528"/>
      <c r="C24" s="252">
        <v>2</v>
      </c>
      <c r="D24" s="251">
        <v>139</v>
      </c>
      <c r="E24" s="250">
        <v>71</v>
      </c>
      <c r="F24" s="250">
        <v>2</v>
      </c>
      <c r="G24" s="249">
        <f>IF(AND(ISBLANK(D24),ISBLANK(E24)),"",D24+E24)</f>
        <v>210</v>
      </c>
      <c r="H24" s="248">
        <f>IF(OR(ISNUMBER($G24),ISNUMBER($Q24)),(SIGN(N($G24)-N($Q24))+1)/2,"")</f>
        <v>1</v>
      </c>
      <c r="I24" s="247"/>
      <c r="K24" s="527"/>
      <c r="L24" s="528"/>
      <c r="M24" s="252">
        <v>2</v>
      </c>
      <c r="N24" s="251">
        <v>141</v>
      </c>
      <c r="O24" s="250">
        <v>44</v>
      </c>
      <c r="P24" s="250">
        <v>6</v>
      </c>
      <c r="Q24" s="249">
        <f>IF(AND(ISBLANK(N24),ISBLANK(O24)),"",N24+O24)</f>
        <v>185</v>
      </c>
      <c r="R24" s="248">
        <f>IF(ISNUMBER($H24),1-$H24,"")</f>
        <v>0</v>
      </c>
      <c r="S24" s="247"/>
    </row>
    <row r="25" spans="1:19" ht="12.95" customHeight="1" thickBot="1">
      <c r="A25" s="513" t="s">
        <v>158</v>
      </c>
      <c r="B25" s="514"/>
      <c r="C25" s="252">
        <v>3</v>
      </c>
      <c r="D25" s="251"/>
      <c r="E25" s="250"/>
      <c r="F25" s="250"/>
      <c r="G25" s="249" t="str">
        <f>IF(AND(ISBLANK(D25),ISBLANK(E25)),"",D25+E25)</f>
        <v/>
      </c>
      <c r="H25" s="248" t="str">
        <f>IF(OR(ISNUMBER($G25),ISNUMBER($Q25)),(SIGN(N($G25)-N($Q25))+1)/2,"")</f>
        <v/>
      </c>
      <c r="I25" s="247"/>
      <c r="K25" s="513" t="s">
        <v>408</v>
      </c>
      <c r="L25" s="514"/>
      <c r="M25" s="252">
        <v>3</v>
      </c>
      <c r="N25" s="251"/>
      <c r="O25" s="250"/>
      <c r="P25" s="250"/>
      <c r="Q25" s="249" t="str">
        <f>IF(AND(ISBLANK(N25),ISBLANK(O25)),"",N25+O25)</f>
        <v/>
      </c>
      <c r="R25" s="248" t="str">
        <f>IF(ISNUMBER($H25),1-$H25,"")</f>
        <v/>
      </c>
      <c r="S25" s="247"/>
    </row>
    <row r="26" spans="1:19" ht="12.95" customHeight="1">
      <c r="A26" s="515"/>
      <c r="B26" s="516"/>
      <c r="C26" s="246">
        <v>4</v>
      </c>
      <c r="D26" s="245"/>
      <c r="E26" s="244"/>
      <c r="F26" s="244"/>
      <c r="G26" s="243" t="str">
        <f>IF(AND(ISBLANK(D26),ISBLANK(E26)),"",D26+E26)</f>
        <v/>
      </c>
      <c r="H26" s="242" t="str">
        <f>IF(OR(ISNUMBER($G26),ISNUMBER($Q26)),(SIGN(N($G26)-N($Q26))+1)/2,"")</f>
        <v/>
      </c>
      <c r="I26" s="519">
        <f>IF(ISNUMBER(H27),(SIGN(1000*($H27-$R27)+$G27-$Q27)+1)/2,"")</f>
        <v>1</v>
      </c>
      <c r="K26" s="515"/>
      <c r="L26" s="516"/>
      <c r="M26" s="246">
        <v>4</v>
      </c>
      <c r="N26" s="245"/>
      <c r="O26" s="244"/>
      <c r="P26" s="244"/>
      <c r="Q26" s="243" t="str">
        <f>IF(AND(ISBLANK(N26),ISBLANK(O26)),"",N26+O26)</f>
        <v/>
      </c>
      <c r="R26" s="242" t="str">
        <f>IF(ISNUMBER($H26),1-$H26,"")</f>
        <v/>
      </c>
      <c r="S26" s="519">
        <f>IF(ISNUMBER($I26),1-$I26,"")</f>
        <v>0</v>
      </c>
    </row>
    <row r="27" spans="1:19" ht="15.95" customHeight="1" thickBot="1">
      <c r="A27" s="517">
        <v>23581</v>
      </c>
      <c r="B27" s="518"/>
      <c r="C27" s="241" t="s">
        <v>12</v>
      </c>
      <c r="D27" s="238">
        <f>IF(ISNUMBER($G27),SUM(D23:D26),"")</f>
        <v>282</v>
      </c>
      <c r="E27" s="240">
        <f>IF(ISNUMBER($G27),SUM(E23:E26),"")</f>
        <v>147</v>
      </c>
      <c r="F27" s="240">
        <f>IF(ISNUMBER($G27),SUM(F23:F26),"")</f>
        <v>4</v>
      </c>
      <c r="G27" s="239">
        <f>IF(SUM($G23:$G26)+SUM($Q23:$Q26)&gt;0,SUM(G23:G26),"")</f>
        <v>429</v>
      </c>
      <c r="H27" s="238">
        <f>IF(ISNUMBER($G27),SUM(H23:H26),"")</f>
        <v>2</v>
      </c>
      <c r="I27" s="520"/>
      <c r="K27" s="517">
        <v>21647</v>
      </c>
      <c r="L27" s="518"/>
      <c r="M27" s="241" t="s">
        <v>12</v>
      </c>
      <c r="N27" s="238">
        <f>IF(ISNUMBER($G27),SUM(N23:N26),"")</f>
        <v>259</v>
      </c>
      <c r="O27" s="240">
        <f>IF(ISNUMBER($G27),SUM(O23:O26),"")</f>
        <v>85</v>
      </c>
      <c r="P27" s="240">
        <f>IF(ISNUMBER($G27),SUM(P23:P26),"")</f>
        <v>18</v>
      </c>
      <c r="Q27" s="239">
        <f>IF(SUM($G23:$G26)+SUM($Q23:$Q26)&gt;0,SUM(Q23:Q26),"")</f>
        <v>344</v>
      </c>
      <c r="R27" s="238">
        <f>IF(ISNUMBER($G27),SUM(R23:R26),"")</f>
        <v>0</v>
      </c>
      <c r="S27" s="520"/>
    </row>
    <row r="28" spans="1:19" ht="12.95" customHeight="1">
      <c r="A28" s="525" t="s">
        <v>407</v>
      </c>
      <c r="B28" s="526"/>
      <c r="C28" s="257">
        <v>1</v>
      </c>
      <c r="D28" s="256">
        <v>139</v>
      </c>
      <c r="E28" s="255">
        <v>75</v>
      </c>
      <c r="F28" s="255">
        <v>1</v>
      </c>
      <c r="G28" s="254">
        <f>IF(AND(ISBLANK(D28),ISBLANK(E28)),"",D28+E28)</f>
        <v>214</v>
      </c>
      <c r="H28" s="253">
        <f>IF(OR(ISNUMBER($G28),ISNUMBER($Q28)),(SIGN(N($G28)-N($Q28))+1)/2,"")</f>
        <v>1</v>
      </c>
      <c r="I28" s="247"/>
      <c r="K28" s="525" t="s">
        <v>406</v>
      </c>
      <c r="L28" s="526"/>
      <c r="M28" s="257">
        <v>1</v>
      </c>
      <c r="N28" s="256">
        <v>131</v>
      </c>
      <c r="O28" s="255">
        <v>68</v>
      </c>
      <c r="P28" s="255">
        <v>2</v>
      </c>
      <c r="Q28" s="254">
        <f>IF(AND(ISBLANK(N28),ISBLANK(O28)),"",N28+O28)</f>
        <v>199</v>
      </c>
      <c r="R28" s="253">
        <f>IF(ISNUMBER($H28),1-$H28,"")</f>
        <v>0</v>
      </c>
      <c r="S28" s="247"/>
    </row>
    <row r="29" spans="1:19" ht="12.95" customHeight="1">
      <c r="A29" s="527"/>
      <c r="B29" s="528"/>
      <c r="C29" s="252">
        <v>2</v>
      </c>
      <c r="D29" s="251">
        <v>141</v>
      </c>
      <c r="E29" s="250">
        <v>70</v>
      </c>
      <c r="F29" s="250">
        <v>2</v>
      </c>
      <c r="G29" s="249">
        <f>IF(AND(ISBLANK(D29),ISBLANK(E29)),"",D29+E29)</f>
        <v>211</v>
      </c>
      <c r="H29" s="248">
        <f>IF(OR(ISNUMBER($G29),ISNUMBER($Q29)),(SIGN(N($G29)-N($Q29))+1)/2,"")</f>
        <v>1</v>
      </c>
      <c r="I29" s="247"/>
      <c r="K29" s="527"/>
      <c r="L29" s="528"/>
      <c r="M29" s="252">
        <v>2</v>
      </c>
      <c r="N29" s="251">
        <v>142</v>
      </c>
      <c r="O29" s="250">
        <v>63</v>
      </c>
      <c r="P29" s="250">
        <v>1</v>
      </c>
      <c r="Q29" s="249">
        <f>IF(AND(ISBLANK(N29),ISBLANK(O29)),"",N29+O29)</f>
        <v>205</v>
      </c>
      <c r="R29" s="248">
        <f>IF(ISNUMBER($H29),1-$H29,"")</f>
        <v>0</v>
      </c>
      <c r="S29" s="247"/>
    </row>
    <row r="30" spans="1:19" ht="12.95" customHeight="1" thickBot="1">
      <c r="A30" s="513" t="s">
        <v>343</v>
      </c>
      <c r="B30" s="514"/>
      <c r="C30" s="252">
        <v>3</v>
      </c>
      <c r="D30" s="251"/>
      <c r="E30" s="250"/>
      <c r="F30" s="250"/>
      <c r="G30" s="249" t="str">
        <f>IF(AND(ISBLANK(D30),ISBLANK(E30)),"",D30+E30)</f>
        <v/>
      </c>
      <c r="H30" s="248" t="str">
        <f>IF(OR(ISNUMBER($G30),ISNUMBER($Q30)),(SIGN(N($G30)-N($Q30))+1)/2,"")</f>
        <v/>
      </c>
      <c r="I30" s="247"/>
      <c r="K30" s="513" t="s">
        <v>111</v>
      </c>
      <c r="L30" s="514"/>
      <c r="M30" s="252">
        <v>3</v>
      </c>
      <c r="N30" s="251"/>
      <c r="O30" s="250"/>
      <c r="P30" s="250"/>
      <c r="Q30" s="249" t="str">
        <f>IF(AND(ISBLANK(N30),ISBLANK(O30)),"",N30+O30)</f>
        <v/>
      </c>
      <c r="R30" s="248" t="str">
        <f>IF(ISNUMBER($H30),1-$H30,"")</f>
        <v/>
      </c>
      <c r="S30" s="247"/>
    </row>
    <row r="31" spans="1:19" ht="12.95" customHeight="1">
      <c r="A31" s="515"/>
      <c r="B31" s="516"/>
      <c r="C31" s="246">
        <v>4</v>
      </c>
      <c r="D31" s="245"/>
      <c r="E31" s="244"/>
      <c r="F31" s="244"/>
      <c r="G31" s="243" t="str">
        <f>IF(AND(ISBLANK(D31),ISBLANK(E31)),"",D31+E31)</f>
        <v/>
      </c>
      <c r="H31" s="242" t="str">
        <f>IF(OR(ISNUMBER($G31),ISNUMBER($Q31)),(SIGN(N($G31)-N($Q31))+1)/2,"")</f>
        <v/>
      </c>
      <c r="I31" s="519">
        <f>IF(ISNUMBER(H32),(SIGN(1000*($H32-$R32)+$G32-$Q32)+1)/2,"")</f>
        <v>1</v>
      </c>
      <c r="K31" s="515"/>
      <c r="L31" s="516"/>
      <c r="M31" s="246">
        <v>4</v>
      </c>
      <c r="N31" s="245"/>
      <c r="O31" s="244"/>
      <c r="P31" s="244"/>
      <c r="Q31" s="243" t="str">
        <f>IF(AND(ISBLANK(N31),ISBLANK(O31)),"",N31+O31)</f>
        <v/>
      </c>
      <c r="R31" s="242" t="str">
        <f>IF(ISNUMBER($H31),1-$H31,"")</f>
        <v/>
      </c>
      <c r="S31" s="519">
        <f>IF(ISNUMBER($I31),1-$I31,"")</f>
        <v>0</v>
      </c>
    </row>
    <row r="32" spans="1:19" ht="15.95" customHeight="1" thickBot="1">
      <c r="A32" s="517">
        <v>24644</v>
      </c>
      <c r="B32" s="518"/>
      <c r="C32" s="241" t="s">
        <v>12</v>
      </c>
      <c r="D32" s="238">
        <f>IF(ISNUMBER($G32),SUM(D28:D31),"")</f>
        <v>280</v>
      </c>
      <c r="E32" s="240">
        <f>IF(ISNUMBER($G32),SUM(E28:E31),"")</f>
        <v>145</v>
      </c>
      <c r="F32" s="240">
        <f>IF(ISNUMBER($G32),SUM(F28:F31),"")</f>
        <v>3</v>
      </c>
      <c r="G32" s="239">
        <f>IF(SUM($G28:$G31)+SUM($Q28:$Q31)&gt;0,SUM(G28:G31),"")</f>
        <v>425</v>
      </c>
      <c r="H32" s="238">
        <f>IF(ISNUMBER($G32),SUM(H28:H31),"")</f>
        <v>2</v>
      </c>
      <c r="I32" s="520"/>
      <c r="K32" s="517">
        <v>21413</v>
      </c>
      <c r="L32" s="518"/>
      <c r="M32" s="241" t="s">
        <v>12</v>
      </c>
      <c r="N32" s="238">
        <f>IF(ISNUMBER($G32),SUM(N28:N31),"")</f>
        <v>273</v>
      </c>
      <c r="O32" s="240">
        <f>IF(ISNUMBER($G32),SUM(O28:O31),"")</f>
        <v>131</v>
      </c>
      <c r="P32" s="240">
        <f>IF(ISNUMBER($G32),SUM(P28:P31),"")</f>
        <v>3</v>
      </c>
      <c r="Q32" s="239">
        <f>IF(SUM($G28:$G31)+SUM($Q28:$Q31)&gt;0,SUM(Q28:Q31),"")</f>
        <v>404</v>
      </c>
      <c r="R32" s="238">
        <f>IF(ISNUMBER($G32),SUM(R28:R31),"")</f>
        <v>0</v>
      </c>
      <c r="S32" s="520"/>
    </row>
    <row r="33" spans="1:19" ht="12.95" customHeight="1">
      <c r="A33" s="525" t="s">
        <v>405</v>
      </c>
      <c r="B33" s="526"/>
      <c r="C33" s="257">
        <v>1</v>
      </c>
      <c r="D33" s="256">
        <v>137</v>
      </c>
      <c r="E33" s="255">
        <v>53</v>
      </c>
      <c r="F33" s="255">
        <v>7</v>
      </c>
      <c r="G33" s="254">
        <f>IF(AND(ISBLANK(D33),ISBLANK(E33)),"",D33+E33)</f>
        <v>190</v>
      </c>
      <c r="H33" s="253">
        <f>IF(OR(ISNUMBER($G33),ISNUMBER($Q33)),(SIGN(N($G33)-N($Q33))+1)/2,"")</f>
        <v>1</v>
      </c>
      <c r="I33" s="247"/>
      <c r="K33" s="525" t="s">
        <v>404</v>
      </c>
      <c r="L33" s="526"/>
      <c r="M33" s="257">
        <v>1</v>
      </c>
      <c r="N33" s="256">
        <v>125</v>
      </c>
      <c r="O33" s="255">
        <v>26</v>
      </c>
      <c r="P33" s="255">
        <v>11</v>
      </c>
      <c r="Q33" s="254">
        <f>IF(AND(ISBLANK(N33),ISBLANK(O33)),"",N33+O33)</f>
        <v>151</v>
      </c>
      <c r="R33" s="253">
        <f>IF(ISNUMBER($H33),1-$H33,"")</f>
        <v>0</v>
      </c>
      <c r="S33" s="247"/>
    </row>
    <row r="34" spans="1:19" ht="12.95" customHeight="1">
      <c r="A34" s="527"/>
      <c r="B34" s="528"/>
      <c r="C34" s="252">
        <v>2</v>
      </c>
      <c r="D34" s="251">
        <v>156</v>
      </c>
      <c r="E34" s="250">
        <v>62</v>
      </c>
      <c r="F34" s="250">
        <v>2</v>
      </c>
      <c r="G34" s="249">
        <f>IF(AND(ISBLANK(D34),ISBLANK(E34)),"",D34+E34)</f>
        <v>218</v>
      </c>
      <c r="H34" s="248">
        <f>IF(OR(ISNUMBER($G34),ISNUMBER($Q34)),(SIGN(N($G34)-N($Q34))+1)/2,"")</f>
        <v>1</v>
      </c>
      <c r="I34" s="247"/>
      <c r="K34" s="527"/>
      <c r="L34" s="528"/>
      <c r="M34" s="252">
        <v>2</v>
      </c>
      <c r="N34" s="251">
        <v>158</v>
      </c>
      <c r="O34" s="250">
        <v>52</v>
      </c>
      <c r="P34" s="250">
        <v>6</v>
      </c>
      <c r="Q34" s="249">
        <f>IF(AND(ISBLANK(N34),ISBLANK(O34)),"",N34+O34)</f>
        <v>210</v>
      </c>
      <c r="R34" s="248">
        <f>IF(ISNUMBER($H34),1-$H34,"")</f>
        <v>0</v>
      </c>
      <c r="S34" s="247"/>
    </row>
    <row r="35" spans="1:19" ht="12.95" customHeight="1" thickBot="1">
      <c r="A35" s="513" t="s">
        <v>114</v>
      </c>
      <c r="B35" s="514"/>
      <c r="C35" s="252">
        <v>3</v>
      </c>
      <c r="D35" s="251"/>
      <c r="E35" s="250"/>
      <c r="F35" s="250"/>
      <c r="G35" s="249" t="str">
        <f>IF(AND(ISBLANK(D35),ISBLANK(E35)),"",D35+E35)</f>
        <v/>
      </c>
      <c r="H35" s="248" t="str">
        <f>IF(OR(ISNUMBER($G35),ISNUMBER($Q35)),(SIGN(N($G35)-N($Q35))+1)/2,"")</f>
        <v/>
      </c>
      <c r="I35" s="247"/>
      <c r="K35" s="513" t="s">
        <v>111</v>
      </c>
      <c r="L35" s="514"/>
      <c r="M35" s="252">
        <v>3</v>
      </c>
      <c r="N35" s="251"/>
      <c r="O35" s="250"/>
      <c r="P35" s="250"/>
      <c r="Q35" s="249" t="str">
        <f>IF(AND(ISBLANK(N35),ISBLANK(O35)),"",N35+O35)</f>
        <v/>
      </c>
      <c r="R35" s="248" t="str">
        <f>IF(ISNUMBER($H35),1-$H35,"")</f>
        <v/>
      </c>
      <c r="S35" s="247"/>
    </row>
    <row r="36" spans="1:19" ht="12.95" customHeight="1">
      <c r="A36" s="515"/>
      <c r="B36" s="516"/>
      <c r="C36" s="246">
        <v>4</v>
      </c>
      <c r="D36" s="245"/>
      <c r="E36" s="244"/>
      <c r="F36" s="244"/>
      <c r="G36" s="243" t="str">
        <f>IF(AND(ISBLANK(D36),ISBLANK(E36)),"",D36+E36)</f>
        <v/>
      </c>
      <c r="H36" s="242" t="str">
        <f>IF(OR(ISNUMBER($G36),ISNUMBER($Q36)),(SIGN(N($G36)-N($Q36))+1)/2,"")</f>
        <v/>
      </c>
      <c r="I36" s="519">
        <f>IF(ISNUMBER(H37),(SIGN(1000*($H37-$R37)+$G37-$Q37)+1)/2,"")</f>
        <v>1</v>
      </c>
      <c r="K36" s="515"/>
      <c r="L36" s="516"/>
      <c r="M36" s="246">
        <v>4</v>
      </c>
      <c r="N36" s="245"/>
      <c r="O36" s="244"/>
      <c r="P36" s="244"/>
      <c r="Q36" s="243" t="str">
        <f>IF(AND(ISBLANK(N36),ISBLANK(O36)),"",N36+O36)</f>
        <v/>
      </c>
      <c r="R36" s="242" t="str">
        <f>IF(ISNUMBER($H36),1-$H36,"")</f>
        <v/>
      </c>
      <c r="S36" s="519">
        <f>IF(ISNUMBER($I36),1-$I36,"")</f>
        <v>0</v>
      </c>
    </row>
    <row r="37" spans="1:19" ht="15.95" customHeight="1" thickBot="1">
      <c r="A37" s="517">
        <v>23351</v>
      </c>
      <c r="B37" s="518"/>
      <c r="C37" s="241" t="s">
        <v>12</v>
      </c>
      <c r="D37" s="238">
        <f>IF(ISNUMBER($G37),SUM(D33:D36),"")</f>
        <v>293</v>
      </c>
      <c r="E37" s="240">
        <f>IF(ISNUMBER($G37),SUM(E33:E36),"")</f>
        <v>115</v>
      </c>
      <c r="F37" s="240">
        <f>IF(ISNUMBER($G37),SUM(F33:F36),"")</f>
        <v>9</v>
      </c>
      <c r="G37" s="239">
        <f>IF(SUM($G33:$G36)+SUM($Q33:$Q36)&gt;0,SUM(G33:G36),"")</f>
        <v>408</v>
      </c>
      <c r="H37" s="238">
        <f>IF(ISNUMBER($G37),SUM(H33:H36),"")</f>
        <v>2</v>
      </c>
      <c r="I37" s="520"/>
      <c r="K37" s="517">
        <v>14557</v>
      </c>
      <c r="L37" s="518"/>
      <c r="M37" s="241" t="s">
        <v>12</v>
      </c>
      <c r="N37" s="238">
        <f>IF(ISNUMBER($G37),SUM(N33:N36),"")</f>
        <v>283</v>
      </c>
      <c r="O37" s="240">
        <f>IF(ISNUMBER($G37),SUM(O33:O36),"")</f>
        <v>78</v>
      </c>
      <c r="P37" s="240">
        <f>IF(ISNUMBER($G37),SUM(P33:P36),"")</f>
        <v>17</v>
      </c>
      <c r="Q37" s="239">
        <f>IF(SUM($G33:$G36)+SUM($Q33:$Q36)&gt;0,SUM(Q33:Q36),"")</f>
        <v>361</v>
      </c>
      <c r="R37" s="238">
        <f>IF(ISNUMBER($G37),SUM(R33:R36),"")</f>
        <v>0</v>
      </c>
      <c r="S37" s="520"/>
    </row>
    <row r="38" spans="1:19" ht="5.0999999999999996" customHeight="1" thickBot="1"/>
    <row r="39" spans="1:19" ht="20.100000000000001" customHeight="1" thickBot="1">
      <c r="A39" s="237"/>
      <c r="B39" s="236"/>
      <c r="C39" s="235" t="s">
        <v>14</v>
      </c>
      <c r="D39" s="234">
        <f>IF(ISNUMBER($G39),SUM(D12,D17,D22,D27,D32,D37),"")</f>
        <v>1698</v>
      </c>
      <c r="E39" s="233">
        <f>IF(ISNUMBER($G39),SUM(E12,E17,E22,E27,E32,E37),"")</f>
        <v>775</v>
      </c>
      <c r="F39" s="233">
        <f>IF(ISNUMBER($G39),SUM(F12,F17,F22,F27,F32,F37),"")</f>
        <v>40</v>
      </c>
      <c r="G39" s="232">
        <f>IF(SUM($G$8:$G$37)+SUM($Q$8:$Q$37)&gt;0,SUM(G12,G17,G22,G27,G32,G37),"")</f>
        <v>2473</v>
      </c>
      <c r="H39" s="231">
        <f>IF(SUM($G$8:$G$37)+SUM($Q$8:$Q$37)&gt;0,SUM(H12,H17,H22,H27,H32,H37),"")</f>
        <v>10</v>
      </c>
      <c r="I39" s="230">
        <f>IF(ISNUMBER($G39),(SIGN($G39-$Q39)+1)/IF(COUNT(I$11,I$16,I$21,I$26,I$31,I$36)&gt;3,1,2),"")</f>
        <v>2</v>
      </c>
      <c r="K39" s="237"/>
      <c r="L39" s="236"/>
      <c r="M39" s="235" t="s">
        <v>14</v>
      </c>
      <c r="N39" s="234">
        <f>IF(ISNUMBER($G39),SUM(N12,N17,N22,N27,N32,N37),"")</f>
        <v>1673</v>
      </c>
      <c r="O39" s="233">
        <f>IF(ISNUMBER($G39),SUM(O12,O17,O22,O27,O32,O37),"")</f>
        <v>631</v>
      </c>
      <c r="P39" s="233">
        <f>IF(ISNUMBER($G39),SUM(P12,P17,P22,P27,P32,P37),"")</f>
        <v>67</v>
      </c>
      <c r="Q39" s="232">
        <f>IF(SUM($G$8:$G$37)+SUM($Q$8:$Q$37)&gt;0,SUM(Q12,Q17,Q22,Q27,Q32,Q37),"")</f>
        <v>2304</v>
      </c>
      <c r="R39" s="231">
        <f>IF(SUM($G$8:$G$37)+SUM($Q$8:$Q$37)&gt;0,SUM(R12,R17,R22,R27,R32,R37),"")</f>
        <v>2</v>
      </c>
      <c r="S39" s="230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205"/>
      <c r="B41" s="227" t="s">
        <v>26</v>
      </c>
      <c r="C41" s="494" t="s">
        <v>403</v>
      </c>
      <c r="D41" s="494"/>
      <c r="E41" s="494"/>
      <c r="G41" s="496" t="s">
        <v>15</v>
      </c>
      <c r="H41" s="496"/>
      <c r="I41" s="229">
        <f>IF(ISNUMBER(I$39),SUM(I11,I16,I21,I26,I31,I36,I39),"")</f>
        <v>7</v>
      </c>
      <c r="K41" s="205"/>
      <c r="L41" s="227" t="s">
        <v>26</v>
      </c>
      <c r="M41" s="494" t="s">
        <v>402</v>
      </c>
      <c r="N41" s="494"/>
      <c r="O41" s="494"/>
      <c r="Q41" s="496" t="s">
        <v>15</v>
      </c>
      <c r="R41" s="496"/>
      <c r="S41" s="229">
        <f>IF(ISNUMBER(S$39),SUM(S11,S16,S21,S26,S31,S36,S39),"")</f>
        <v>1</v>
      </c>
    </row>
    <row r="42" spans="1:19" ht="18" customHeight="1">
      <c r="A42" s="205"/>
      <c r="B42" s="227" t="s">
        <v>27</v>
      </c>
      <c r="C42" s="493"/>
      <c r="D42" s="493"/>
      <c r="E42" s="493"/>
      <c r="G42" s="228"/>
      <c r="H42" s="228"/>
      <c r="I42" s="228"/>
      <c r="K42" s="205"/>
      <c r="L42" s="227" t="s">
        <v>27</v>
      </c>
      <c r="M42" s="493"/>
      <c r="N42" s="493"/>
      <c r="O42" s="493"/>
      <c r="Q42" s="228"/>
      <c r="R42" s="228"/>
      <c r="S42" s="228"/>
    </row>
    <row r="43" spans="1:19" ht="20.100000000000001" customHeight="1">
      <c r="A43" s="227" t="s">
        <v>28</v>
      </c>
      <c r="B43" s="227" t="s">
        <v>29</v>
      </c>
      <c r="C43" s="495"/>
      <c r="D43" s="495"/>
      <c r="E43" s="495"/>
      <c r="F43" s="495"/>
      <c r="G43" s="495"/>
      <c r="H43" s="495"/>
      <c r="I43" s="227"/>
      <c r="J43" s="227"/>
      <c r="K43" s="227" t="s">
        <v>30</v>
      </c>
      <c r="L43" s="495"/>
      <c r="M43" s="495"/>
      <c r="O43" s="227" t="s">
        <v>27</v>
      </c>
      <c r="P43" s="495"/>
      <c r="Q43" s="495"/>
      <c r="R43" s="495"/>
      <c r="S43" s="495"/>
    </row>
    <row r="44" spans="1:19" ht="9.9499999999999993" customHeight="1">
      <c r="E44" s="205"/>
      <c r="H44" s="205"/>
    </row>
    <row r="45" spans="1:19" ht="30" customHeight="1">
      <c r="A45" s="226" t="str">
        <f>"Technické podmínky utkání:   " &amp; $B$3 &amp; IF(ISBLANK($B$3),""," – ") &amp; $L$3</f>
        <v>Technické podmínky utkání:   SK Meteor Praha D – PSK Union Praha C</v>
      </c>
    </row>
    <row r="46" spans="1:19" ht="20.100000000000001" customHeight="1">
      <c r="B46" s="264" t="s">
        <v>378</v>
      </c>
      <c r="C46" s="492" t="s">
        <v>401</v>
      </c>
      <c r="D46" s="492"/>
      <c r="I46" s="264" t="s">
        <v>376</v>
      </c>
      <c r="J46" s="492">
        <v>20</v>
      </c>
      <c r="K46" s="492"/>
    </row>
    <row r="47" spans="1:19" ht="20.100000000000001" customHeight="1">
      <c r="B47" s="264" t="s">
        <v>375</v>
      </c>
      <c r="C47" s="505" t="s">
        <v>400</v>
      </c>
      <c r="D47" s="505"/>
      <c r="I47" s="264" t="s">
        <v>373</v>
      </c>
      <c r="J47" s="505">
        <v>5</v>
      </c>
      <c r="K47" s="505"/>
      <c r="P47" s="264" t="s">
        <v>372</v>
      </c>
      <c r="Q47" s="504" t="s">
        <v>399</v>
      </c>
      <c r="R47" s="504"/>
      <c r="S47" s="504"/>
    </row>
    <row r="48" spans="1:19" ht="9.9499999999999993" customHeight="1"/>
    <row r="49" spans="1:19" ht="15" customHeight="1">
      <c r="A49" s="498" t="s">
        <v>21</v>
      </c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500"/>
    </row>
    <row r="50" spans="1:19" ht="81" customHeight="1">
      <c r="A50" s="501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3"/>
    </row>
    <row r="51" spans="1:19" ht="5.0999999999999996" customHeight="1"/>
    <row r="52" spans="1:19" ht="15" customHeight="1">
      <c r="A52" s="498" t="s">
        <v>22</v>
      </c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500"/>
    </row>
    <row r="53" spans="1:19" ht="6" customHeight="1">
      <c r="A53" s="22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21"/>
    </row>
    <row r="54" spans="1:19" ht="21" customHeight="1">
      <c r="A54" s="223" t="s">
        <v>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22" t="s">
        <v>3</v>
      </c>
      <c r="L54" s="205"/>
      <c r="M54" s="205"/>
      <c r="N54" s="205"/>
      <c r="O54" s="205"/>
      <c r="P54" s="205"/>
      <c r="Q54" s="205"/>
      <c r="R54" s="205"/>
      <c r="S54" s="221"/>
    </row>
    <row r="55" spans="1:19" ht="21" customHeight="1">
      <c r="A55" s="220"/>
      <c r="B55" s="217" t="s">
        <v>31</v>
      </c>
      <c r="C55" s="216"/>
      <c r="D55" s="218"/>
      <c r="E55" s="217" t="s">
        <v>32</v>
      </c>
      <c r="F55" s="216"/>
      <c r="G55" s="216"/>
      <c r="H55" s="216"/>
      <c r="I55" s="218"/>
      <c r="J55" s="205"/>
      <c r="K55" s="219"/>
      <c r="L55" s="217" t="s">
        <v>31</v>
      </c>
      <c r="M55" s="216"/>
      <c r="N55" s="218"/>
      <c r="O55" s="217" t="s">
        <v>32</v>
      </c>
      <c r="P55" s="216"/>
      <c r="Q55" s="216"/>
      <c r="R55" s="216"/>
      <c r="S55" s="215"/>
    </row>
    <row r="56" spans="1:19" ht="21" customHeight="1">
      <c r="A56" s="214" t="s">
        <v>33</v>
      </c>
      <c r="B56" s="210" t="s">
        <v>34</v>
      </c>
      <c r="C56" s="212"/>
      <c r="D56" s="211" t="s">
        <v>35</v>
      </c>
      <c r="E56" s="210" t="s">
        <v>34</v>
      </c>
      <c r="F56" s="209"/>
      <c r="G56" s="209"/>
      <c r="H56" s="208"/>
      <c r="I56" s="211" t="s">
        <v>35</v>
      </c>
      <c r="J56" s="205"/>
      <c r="K56" s="213" t="s">
        <v>33</v>
      </c>
      <c r="L56" s="210" t="s">
        <v>34</v>
      </c>
      <c r="M56" s="212"/>
      <c r="N56" s="211" t="s">
        <v>35</v>
      </c>
      <c r="O56" s="210" t="s">
        <v>34</v>
      </c>
      <c r="P56" s="209"/>
      <c r="Q56" s="209"/>
      <c r="R56" s="208"/>
      <c r="S56" s="207" t="s">
        <v>35</v>
      </c>
    </row>
    <row r="57" spans="1:19" ht="21" customHeight="1">
      <c r="A57" s="206"/>
      <c r="B57" s="489"/>
      <c r="C57" s="491"/>
      <c r="D57" s="203"/>
      <c r="E57" s="489"/>
      <c r="F57" s="490"/>
      <c r="G57" s="490"/>
      <c r="H57" s="491"/>
      <c r="I57" s="203"/>
      <c r="J57" s="205"/>
      <c r="K57" s="204">
        <v>42</v>
      </c>
      <c r="L57" s="489" t="s">
        <v>298</v>
      </c>
      <c r="M57" s="491"/>
      <c r="N57" s="203">
        <v>1305</v>
      </c>
      <c r="O57" s="489" t="s">
        <v>398</v>
      </c>
      <c r="P57" s="490"/>
      <c r="Q57" s="490"/>
      <c r="R57" s="491"/>
      <c r="S57" s="202">
        <v>14557</v>
      </c>
    </row>
    <row r="58" spans="1:19" ht="21" customHeight="1">
      <c r="A58" s="206"/>
      <c r="B58" s="489"/>
      <c r="C58" s="491"/>
      <c r="D58" s="203"/>
      <c r="E58" s="489"/>
      <c r="F58" s="490"/>
      <c r="G58" s="490"/>
      <c r="H58" s="491"/>
      <c r="I58" s="203"/>
      <c r="J58" s="205"/>
      <c r="K58" s="204"/>
      <c r="L58" s="489"/>
      <c r="M58" s="491"/>
      <c r="N58" s="203"/>
      <c r="O58" s="489"/>
      <c r="P58" s="490"/>
      <c r="Q58" s="490"/>
      <c r="R58" s="491"/>
      <c r="S58" s="202"/>
    </row>
    <row r="59" spans="1:19" ht="12" customHeight="1">
      <c r="A59" s="201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199"/>
    </row>
    <row r="60" spans="1:19" ht="5.0999999999999996" customHeight="1"/>
    <row r="61" spans="1:19" ht="15" customHeight="1">
      <c r="A61" s="498" t="s">
        <v>23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500"/>
    </row>
    <row r="62" spans="1:19" ht="81" customHeight="1">
      <c r="A62" s="501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</row>
    <row r="63" spans="1:19" ht="5.0999999999999996" customHeight="1"/>
    <row r="64" spans="1:19" ht="15" customHeight="1">
      <c r="A64" s="498" t="s">
        <v>24</v>
      </c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500"/>
    </row>
    <row r="65" spans="1:19" ht="81" customHeight="1">
      <c r="A65" s="501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3"/>
    </row>
    <row r="66" spans="1:19" ht="30" customHeight="1">
      <c r="A66" s="198"/>
      <c r="B66" s="197" t="s">
        <v>370</v>
      </c>
      <c r="C66" s="497" t="s">
        <v>397</v>
      </c>
      <c r="D66" s="497"/>
      <c r="E66" s="497"/>
      <c r="F66" s="497"/>
      <c r="G66" s="497"/>
      <c r="H66" s="49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196" customWidth="1"/>
    <col min="2" max="2" width="15.7109375" style="196" customWidth="1"/>
    <col min="3" max="3" width="5.7109375" style="196" customWidth="1"/>
    <col min="4" max="5" width="6.7109375" style="196" customWidth="1"/>
    <col min="6" max="6" width="4.7109375" style="196" customWidth="1"/>
    <col min="7" max="7" width="6.7109375" style="196" customWidth="1"/>
    <col min="8" max="8" width="6.28515625" style="196" customWidth="1"/>
    <col min="9" max="9" width="6.7109375" style="196" customWidth="1"/>
    <col min="10" max="10" width="1.7109375" style="196" customWidth="1"/>
    <col min="11" max="11" width="10.7109375" style="196" customWidth="1"/>
    <col min="12" max="12" width="15.7109375" style="196" customWidth="1"/>
    <col min="13" max="13" width="5.7109375" style="196" customWidth="1"/>
    <col min="14" max="15" width="6.7109375" style="196" customWidth="1"/>
    <col min="16" max="16" width="4.7109375" style="196" customWidth="1"/>
    <col min="17" max="17" width="6.7109375" style="196" customWidth="1"/>
    <col min="18" max="18" width="6.28515625" style="196" customWidth="1"/>
    <col min="19" max="19" width="6.7109375" style="196" customWidth="1"/>
    <col min="20" max="20" width="9.140625" style="196" customWidth="1"/>
    <col min="21" max="16384" width="9.140625" style="195"/>
  </cols>
  <sheetData>
    <row r="1" spans="1:19" ht="26.25" customHeight="1">
      <c r="B1" s="536" t="s">
        <v>396</v>
      </c>
      <c r="C1" s="536"/>
      <c r="D1" s="538" t="s">
        <v>0</v>
      </c>
      <c r="E1" s="538"/>
      <c r="F1" s="538"/>
      <c r="G1" s="538"/>
      <c r="H1" s="538"/>
      <c r="I1" s="538"/>
      <c r="K1" s="264" t="s">
        <v>395</v>
      </c>
      <c r="L1" s="532" t="s">
        <v>71</v>
      </c>
      <c r="M1" s="532"/>
      <c r="N1" s="532"/>
      <c r="O1" s="533" t="s">
        <v>394</v>
      </c>
      <c r="P1" s="533"/>
      <c r="Q1" s="534" t="s">
        <v>434</v>
      </c>
      <c r="R1" s="535"/>
      <c r="S1" s="535"/>
    </row>
    <row r="2" spans="1:19" ht="6" customHeight="1" thickBot="1">
      <c r="B2" s="537"/>
      <c r="C2" s="537"/>
    </row>
    <row r="3" spans="1:19" ht="20.100000000000001" customHeight="1" thickBot="1">
      <c r="A3" s="263" t="s">
        <v>2</v>
      </c>
      <c r="B3" s="529" t="s">
        <v>293</v>
      </c>
      <c r="C3" s="530"/>
      <c r="D3" s="530"/>
      <c r="E3" s="530"/>
      <c r="F3" s="530"/>
      <c r="G3" s="530"/>
      <c r="H3" s="530"/>
      <c r="I3" s="531"/>
      <c r="K3" s="263" t="s">
        <v>3</v>
      </c>
      <c r="L3" s="529" t="s">
        <v>433</v>
      </c>
      <c r="M3" s="530"/>
      <c r="N3" s="530"/>
      <c r="O3" s="530"/>
      <c r="P3" s="530"/>
      <c r="Q3" s="530"/>
      <c r="R3" s="530"/>
      <c r="S3" s="531"/>
    </row>
    <row r="4" spans="1:19" ht="5.0999999999999996" customHeight="1" thickBot="1"/>
    <row r="5" spans="1:19" ht="12.95" customHeight="1">
      <c r="A5" s="521" t="s">
        <v>4</v>
      </c>
      <c r="B5" s="522"/>
      <c r="C5" s="506" t="s">
        <v>5</v>
      </c>
      <c r="D5" s="508" t="s">
        <v>6</v>
      </c>
      <c r="E5" s="509"/>
      <c r="F5" s="509"/>
      <c r="G5" s="510"/>
      <c r="H5" s="511" t="s">
        <v>7</v>
      </c>
      <c r="I5" s="512"/>
      <c r="K5" s="521" t="s">
        <v>4</v>
      </c>
      <c r="L5" s="522"/>
      <c r="M5" s="506" t="s">
        <v>5</v>
      </c>
      <c r="N5" s="508" t="s">
        <v>6</v>
      </c>
      <c r="O5" s="509"/>
      <c r="P5" s="509"/>
      <c r="Q5" s="510"/>
      <c r="R5" s="511" t="s">
        <v>7</v>
      </c>
      <c r="S5" s="512"/>
    </row>
    <row r="6" spans="1:19" ht="12.95" customHeight="1" thickBot="1">
      <c r="A6" s="523" t="s">
        <v>8</v>
      </c>
      <c r="B6" s="524"/>
      <c r="C6" s="507"/>
      <c r="D6" s="262" t="s">
        <v>9</v>
      </c>
      <c r="E6" s="261" t="s">
        <v>10</v>
      </c>
      <c r="F6" s="261" t="s">
        <v>11</v>
      </c>
      <c r="G6" s="260" t="s">
        <v>12</v>
      </c>
      <c r="H6" s="259" t="s">
        <v>63</v>
      </c>
      <c r="I6" s="258" t="s">
        <v>13</v>
      </c>
      <c r="K6" s="523" t="s">
        <v>8</v>
      </c>
      <c r="L6" s="524"/>
      <c r="M6" s="507"/>
      <c r="N6" s="262" t="s">
        <v>9</v>
      </c>
      <c r="O6" s="261" t="s">
        <v>10</v>
      </c>
      <c r="P6" s="261" t="s">
        <v>11</v>
      </c>
      <c r="Q6" s="260" t="s">
        <v>12</v>
      </c>
      <c r="R6" s="259" t="s">
        <v>63</v>
      </c>
      <c r="S6" s="258" t="s">
        <v>13</v>
      </c>
    </row>
    <row r="7" spans="1:19" ht="5.0999999999999996" customHeight="1" thickBot="1"/>
    <row r="8" spans="1:19" ht="12.95" customHeight="1">
      <c r="A8" s="525" t="s">
        <v>432</v>
      </c>
      <c r="B8" s="526"/>
      <c r="C8" s="257">
        <v>1</v>
      </c>
      <c r="D8" s="256">
        <v>149</v>
      </c>
      <c r="E8" s="255">
        <v>79</v>
      </c>
      <c r="F8" s="255">
        <v>4</v>
      </c>
      <c r="G8" s="254">
        <f>IF(AND(ISBLANK(D8),ISBLANK(E8)),"",D8+E8)</f>
        <v>228</v>
      </c>
      <c r="H8" s="253">
        <f>IF(OR(ISNUMBER($G8),ISNUMBER($Q8)),(SIGN(N($G8)-N($Q8))+1)/2,"")</f>
        <v>1</v>
      </c>
      <c r="I8" s="247"/>
      <c r="K8" s="525" t="s">
        <v>431</v>
      </c>
      <c r="L8" s="526"/>
      <c r="M8" s="257">
        <v>1</v>
      </c>
      <c r="N8" s="256">
        <v>130</v>
      </c>
      <c r="O8" s="255">
        <v>45</v>
      </c>
      <c r="P8" s="255">
        <v>11</v>
      </c>
      <c r="Q8" s="254">
        <f>IF(AND(ISBLANK(N8),ISBLANK(O8)),"",N8+O8)</f>
        <v>175</v>
      </c>
      <c r="R8" s="253">
        <f>IF(ISNUMBER($H8),1-$H8,"")</f>
        <v>0</v>
      </c>
      <c r="S8" s="247"/>
    </row>
    <row r="9" spans="1:19" ht="12.95" customHeight="1">
      <c r="A9" s="527"/>
      <c r="B9" s="528"/>
      <c r="C9" s="252">
        <v>2</v>
      </c>
      <c r="D9" s="251">
        <v>148</v>
      </c>
      <c r="E9" s="250">
        <v>36</v>
      </c>
      <c r="F9" s="250">
        <v>7</v>
      </c>
      <c r="G9" s="249">
        <f>IF(AND(ISBLANK(D9),ISBLANK(E9)),"",D9+E9)</f>
        <v>184</v>
      </c>
      <c r="H9" s="248">
        <f>IF(OR(ISNUMBER($G9),ISNUMBER($Q9)),(SIGN(N($G9)-N($Q9))+1)/2,"")</f>
        <v>1</v>
      </c>
      <c r="I9" s="247"/>
      <c r="K9" s="527"/>
      <c r="L9" s="528"/>
      <c r="M9" s="252">
        <v>2</v>
      </c>
      <c r="N9" s="251">
        <v>119</v>
      </c>
      <c r="O9" s="250">
        <v>58</v>
      </c>
      <c r="P9" s="250">
        <v>7</v>
      </c>
      <c r="Q9" s="249">
        <f>IF(AND(ISBLANK(N9),ISBLANK(O9)),"",N9+O9)</f>
        <v>177</v>
      </c>
      <c r="R9" s="248">
        <f>IF(ISNUMBER($H9),1-$H9,"")</f>
        <v>0</v>
      </c>
      <c r="S9" s="247"/>
    </row>
    <row r="10" spans="1:19" ht="12.95" customHeight="1" thickBot="1">
      <c r="A10" s="513" t="s">
        <v>321</v>
      </c>
      <c r="B10" s="514"/>
      <c r="C10" s="252">
        <v>3</v>
      </c>
      <c r="D10" s="251"/>
      <c r="E10" s="250"/>
      <c r="F10" s="250"/>
      <c r="G10" s="249" t="str">
        <f>IF(AND(ISBLANK(D10),ISBLANK(E10)),"",D10+E10)</f>
        <v/>
      </c>
      <c r="H10" s="248" t="str">
        <f>IF(OR(ISNUMBER($G10),ISNUMBER($Q10)),(SIGN(N($G10)-N($Q10))+1)/2,"")</f>
        <v/>
      </c>
      <c r="I10" s="247"/>
      <c r="K10" s="513" t="s">
        <v>155</v>
      </c>
      <c r="L10" s="514"/>
      <c r="M10" s="252">
        <v>3</v>
      </c>
      <c r="N10" s="251"/>
      <c r="O10" s="250"/>
      <c r="P10" s="250"/>
      <c r="Q10" s="249" t="str">
        <f>IF(AND(ISBLANK(N10),ISBLANK(O10)),"",N10+O10)</f>
        <v/>
      </c>
      <c r="R10" s="248" t="str">
        <f>IF(ISNUMBER($H10),1-$H10,"")</f>
        <v/>
      </c>
      <c r="S10" s="247"/>
    </row>
    <row r="11" spans="1:19" ht="12.95" customHeight="1">
      <c r="A11" s="515"/>
      <c r="B11" s="516"/>
      <c r="C11" s="246">
        <v>4</v>
      </c>
      <c r="D11" s="245"/>
      <c r="E11" s="244"/>
      <c r="F11" s="244"/>
      <c r="G11" s="243" t="str">
        <f>IF(AND(ISBLANK(D11),ISBLANK(E11)),"",D11+E11)</f>
        <v/>
      </c>
      <c r="H11" s="242" t="str">
        <f>IF(OR(ISNUMBER($G11),ISNUMBER($Q11)),(SIGN(N($G11)-N($Q11))+1)/2,"")</f>
        <v/>
      </c>
      <c r="I11" s="519">
        <f>IF(ISNUMBER(H12),(SIGN(1000*($H12-$R12)+$G12-$Q12)+1)/2,"")</f>
        <v>1</v>
      </c>
      <c r="K11" s="515"/>
      <c r="L11" s="516"/>
      <c r="M11" s="246">
        <v>4</v>
      </c>
      <c r="N11" s="245"/>
      <c r="O11" s="244"/>
      <c r="P11" s="244"/>
      <c r="Q11" s="243" t="str">
        <f>IF(AND(ISBLANK(N11),ISBLANK(O11)),"",N11+O11)</f>
        <v/>
      </c>
      <c r="R11" s="242" t="str">
        <f>IF(ISNUMBER($H11),1-$H11,"")</f>
        <v/>
      </c>
      <c r="S11" s="519">
        <f>IF(ISNUMBER($I11),1-$I11,"")</f>
        <v>0</v>
      </c>
    </row>
    <row r="12" spans="1:19" ht="15.95" customHeight="1" thickBot="1">
      <c r="A12" s="517">
        <v>22253</v>
      </c>
      <c r="B12" s="518"/>
      <c r="C12" s="241" t="s">
        <v>12</v>
      </c>
      <c r="D12" s="238">
        <f>IF(ISNUMBER($G12),SUM(D8:D11),"")</f>
        <v>297</v>
      </c>
      <c r="E12" s="240">
        <f>IF(ISNUMBER($G12),SUM(E8:E11),"")</f>
        <v>115</v>
      </c>
      <c r="F12" s="240">
        <f>IF(ISNUMBER($G12),SUM(F8:F11),"")</f>
        <v>11</v>
      </c>
      <c r="G12" s="239">
        <f>IF(SUM($G8:$G11)+SUM($Q8:$Q11)&gt;0,SUM(G8:G11),"")</f>
        <v>412</v>
      </c>
      <c r="H12" s="238">
        <f>IF(ISNUMBER($G12),SUM(H8:H11),"")</f>
        <v>2</v>
      </c>
      <c r="I12" s="520"/>
      <c r="K12" s="517">
        <v>19845</v>
      </c>
      <c r="L12" s="518"/>
      <c r="M12" s="241" t="s">
        <v>12</v>
      </c>
      <c r="N12" s="238">
        <f>IF(ISNUMBER($G12),SUM(N8:N11),"")</f>
        <v>249</v>
      </c>
      <c r="O12" s="240">
        <f>IF(ISNUMBER($G12),SUM(O8:O11),"")</f>
        <v>103</v>
      </c>
      <c r="P12" s="240">
        <f>IF(ISNUMBER($G12),SUM(P8:P11),"")</f>
        <v>18</v>
      </c>
      <c r="Q12" s="239">
        <f>IF(SUM($G8:$G11)+SUM($Q8:$Q11)&gt;0,SUM(Q8:Q11),"")</f>
        <v>352</v>
      </c>
      <c r="R12" s="238">
        <f>IF(ISNUMBER($G12),SUM(R8:R11),"")</f>
        <v>0</v>
      </c>
      <c r="S12" s="520"/>
    </row>
    <row r="13" spans="1:19" ht="12.95" customHeight="1">
      <c r="A13" s="525" t="s">
        <v>430</v>
      </c>
      <c r="B13" s="526"/>
      <c r="C13" s="257">
        <v>1</v>
      </c>
      <c r="D13" s="256">
        <v>128</v>
      </c>
      <c r="E13" s="255">
        <v>40</v>
      </c>
      <c r="F13" s="255">
        <v>9</v>
      </c>
      <c r="G13" s="254">
        <f>IF(AND(ISBLANK(D13),ISBLANK(E13)),"",D13+E13)</f>
        <v>168</v>
      </c>
      <c r="H13" s="253">
        <f>IF(OR(ISNUMBER($G13),ISNUMBER($Q13)),(SIGN(N($G13)-N($Q13))+1)/2,"")</f>
        <v>1</v>
      </c>
      <c r="I13" s="247"/>
      <c r="K13" s="525" t="s">
        <v>429</v>
      </c>
      <c r="L13" s="526"/>
      <c r="M13" s="257">
        <v>1</v>
      </c>
      <c r="N13" s="256">
        <v>109</v>
      </c>
      <c r="O13" s="255">
        <v>50</v>
      </c>
      <c r="P13" s="255">
        <v>8</v>
      </c>
      <c r="Q13" s="254">
        <f>IF(AND(ISBLANK(N13),ISBLANK(O13)),"",N13+O13)</f>
        <v>159</v>
      </c>
      <c r="R13" s="253">
        <f>IF(ISNUMBER($H13),1-$H13,"")</f>
        <v>0</v>
      </c>
      <c r="S13" s="247"/>
    </row>
    <row r="14" spans="1:19" ht="12.95" customHeight="1">
      <c r="A14" s="527"/>
      <c r="B14" s="528"/>
      <c r="C14" s="252">
        <v>2</v>
      </c>
      <c r="D14" s="251">
        <v>150</v>
      </c>
      <c r="E14" s="250">
        <v>81</v>
      </c>
      <c r="F14" s="250">
        <v>3</v>
      </c>
      <c r="G14" s="249">
        <f>IF(AND(ISBLANK(D14),ISBLANK(E14)),"",D14+E14)</f>
        <v>231</v>
      </c>
      <c r="H14" s="248">
        <f>IF(OR(ISNUMBER($G14),ISNUMBER($Q14)),(SIGN(N($G14)-N($Q14))+1)/2,"")</f>
        <v>1</v>
      </c>
      <c r="I14" s="247"/>
      <c r="K14" s="527"/>
      <c r="L14" s="528"/>
      <c r="M14" s="252">
        <v>2</v>
      </c>
      <c r="N14" s="251">
        <v>128</v>
      </c>
      <c r="O14" s="250">
        <v>43</v>
      </c>
      <c r="P14" s="250">
        <v>5</v>
      </c>
      <c r="Q14" s="249">
        <f>IF(AND(ISBLANK(N14),ISBLANK(O14)),"",N14+O14)</f>
        <v>171</v>
      </c>
      <c r="R14" s="248">
        <f>IF(ISNUMBER($H14),1-$H14,"")</f>
        <v>0</v>
      </c>
      <c r="S14" s="247"/>
    </row>
    <row r="15" spans="1:19" ht="12.95" customHeight="1" thickBot="1">
      <c r="A15" s="513" t="s">
        <v>318</v>
      </c>
      <c r="B15" s="514"/>
      <c r="C15" s="252">
        <v>3</v>
      </c>
      <c r="D15" s="251"/>
      <c r="E15" s="250"/>
      <c r="F15" s="250"/>
      <c r="G15" s="249" t="str">
        <f>IF(AND(ISBLANK(D15),ISBLANK(E15)),"",D15+E15)</f>
        <v/>
      </c>
      <c r="H15" s="248" t="str">
        <f>IF(OR(ISNUMBER($G15),ISNUMBER($Q15)),(SIGN(N($G15)-N($Q15))+1)/2,"")</f>
        <v/>
      </c>
      <c r="I15" s="247"/>
      <c r="K15" s="513" t="s">
        <v>111</v>
      </c>
      <c r="L15" s="514"/>
      <c r="M15" s="252">
        <v>3</v>
      </c>
      <c r="N15" s="251"/>
      <c r="O15" s="250"/>
      <c r="P15" s="250"/>
      <c r="Q15" s="249" t="str">
        <f>IF(AND(ISBLANK(N15),ISBLANK(O15)),"",N15+O15)</f>
        <v/>
      </c>
      <c r="R15" s="248" t="str">
        <f>IF(ISNUMBER($H15),1-$H15,"")</f>
        <v/>
      </c>
      <c r="S15" s="247"/>
    </row>
    <row r="16" spans="1:19" ht="12.95" customHeight="1">
      <c r="A16" s="515"/>
      <c r="B16" s="516"/>
      <c r="C16" s="246">
        <v>4</v>
      </c>
      <c r="D16" s="245"/>
      <c r="E16" s="244"/>
      <c r="F16" s="244"/>
      <c r="G16" s="243" t="str">
        <f>IF(AND(ISBLANK(D16),ISBLANK(E16)),"",D16+E16)</f>
        <v/>
      </c>
      <c r="H16" s="242" t="str">
        <f>IF(OR(ISNUMBER($G16),ISNUMBER($Q16)),(SIGN(N($G16)-N($Q16))+1)/2,"")</f>
        <v/>
      </c>
      <c r="I16" s="519">
        <f>IF(ISNUMBER(H17),(SIGN(1000*($H17-$R17)+$G17-$Q17)+1)/2,"")</f>
        <v>1</v>
      </c>
      <c r="K16" s="515"/>
      <c r="L16" s="516"/>
      <c r="M16" s="246">
        <v>4</v>
      </c>
      <c r="N16" s="245"/>
      <c r="O16" s="244"/>
      <c r="P16" s="244"/>
      <c r="Q16" s="243" t="str">
        <f>IF(AND(ISBLANK(N16),ISBLANK(O16)),"",N16+O16)</f>
        <v/>
      </c>
      <c r="R16" s="242" t="str">
        <f>IF(ISNUMBER($H16),1-$H16,"")</f>
        <v/>
      </c>
      <c r="S16" s="519">
        <f>IF(ISNUMBER($I16),1-$I16,"")</f>
        <v>0</v>
      </c>
    </row>
    <row r="17" spans="1:19" ht="15.95" customHeight="1" thickBot="1">
      <c r="A17" s="517">
        <v>22254</v>
      </c>
      <c r="B17" s="518"/>
      <c r="C17" s="241" t="s">
        <v>12</v>
      </c>
      <c r="D17" s="238">
        <f>IF(ISNUMBER($G17),SUM(D13:D16),"")</f>
        <v>278</v>
      </c>
      <c r="E17" s="240">
        <f>IF(ISNUMBER($G17),SUM(E13:E16),"")</f>
        <v>121</v>
      </c>
      <c r="F17" s="240">
        <f>IF(ISNUMBER($G17),SUM(F13:F16),"")</f>
        <v>12</v>
      </c>
      <c r="G17" s="239">
        <f>IF(SUM($G13:$G16)+SUM($Q13:$Q16)&gt;0,SUM(G13:G16),"")</f>
        <v>399</v>
      </c>
      <c r="H17" s="238">
        <f>IF(ISNUMBER($G17),SUM(H13:H16),"")</f>
        <v>2</v>
      </c>
      <c r="I17" s="520"/>
      <c r="K17" s="517">
        <v>1372</v>
      </c>
      <c r="L17" s="518"/>
      <c r="M17" s="241" t="s">
        <v>12</v>
      </c>
      <c r="N17" s="238">
        <f>IF(ISNUMBER($G17),SUM(N13:N16),"")</f>
        <v>237</v>
      </c>
      <c r="O17" s="240">
        <f>IF(ISNUMBER($G17),SUM(O13:O16),"")</f>
        <v>93</v>
      </c>
      <c r="P17" s="240">
        <f>IF(ISNUMBER($G17),SUM(P13:P16),"")</f>
        <v>13</v>
      </c>
      <c r="Q17" s="239">
        <f>IF(SUM($G13:$G16)+SUM($Q13:$Q16)&gt;0,SUM(Q13:Q16),"")</f>
        <v>330</v>
      </c>
      <c r="R17" s="238">
        <f>IF(ISNUMBER($G17),SUM(R13:R16),"")</f>
        <v>0</v>
      </c>
      <c r="S17" s="520"/>
    </row>
    <row r="18" spans="1:19" ht="12.95" customHeight="1">
      <c r="A18" s="525" t="s">
        <v>428</v>
      </c>
      <c r="B18" s="526"/>
      <c r="C18" s="257">
        <v>1</v>
      </c>
      <c r="D18" s="256">
        <v>137</v>
      </c>
      <c r="E18" s="255">
        <v>71</v>
      </c>
      <c r="F18" s="255">
        <v>2</v>
      </c>
      <c r="G18" s="254">
        <f>IF(AND(ISBLANK(D18),ISBLANK(E18)),"",D18+E18)</f>
        <v>208</v>
      </c>
      <c r="H18" s="253">
        <f>IF(OR(ISNUMBER($G18),ISNUMBER($Q18)),(SIGN(N($G18)-N($Q18))+1)/2,"")</f>
        <v>1</v>
      </c>
      <c r="I18" s="247"/>
      <c r="K18" s="525" t="s">
        <v>427</v>
      </c>
      <c r="L18" s="526"/>
      <c r="M18" s="257">
        <v>1</v>
      </c>
      <c r="N18" s="256">
        <v>135</v>
      </c>
      <c r="O18" s="255">
        <v>53</v>
      </c>
      <c r="P18" s="255">
        <v>4</v>
      </c>
      <c r="Q18" s="254">
        <f>IF(AND(ISBLANK(N18),ISBLANK(O18)),"",N18+O18)</f>
        <v>188</v>
      </c>
      <c r="R18" s="253">
        <f>IF(ISNUMBER($H18),1-$H18,"")</f>
        <v>0</v>
      </c>
      <c r="S18" s="247"/>
    </row>
    <row r="19" spans="1:19" ht="12.95" customHeight="1">
      <c r="A19" s="527"/>
      <c r="B19" s="528"/>
      <c r="C19" s="252">
        <v>2</v>
      </c>
      <c r="D19" s="251">
        <v>136</v>
      </c>
      <c r="E19" s="250">
        <v>70</v>
      </c>
      <c r="F19" s="250">
        <v>4</v>
      </c>
      <c r="G19" s="249">
        <f>IF(AND(ISBLANK(D19),ISBLANK(E19)),"",D19+E19)</f>
        <v>206</v>
      </c>
      <c r="H19" s="248">
        <f>IF(OR(ISNUMBER($G19),ISNUMBER($Q19)),(SIGN(N($G19)-N($Q19))+1)/2,"")</f>
        <v>1</v>
      </c>
      <c r="I19" s="247"/>
      <c r="K19" s="527"/>
      <c r="L19" s="528"/>
      <c r="M19" s="252">
        <v>2</v>
      </c>
      <c r="N19" s="251">
        <v>154</v>
      </c>
      <c r="O19" s="250">
        <v>44</v>
      </c>
      <c r="P19" s="250">
        <v>5</v>
      </c>
      <c r="Q19" s="249">
        <f>IF(AND(ISBLANK(N19),ISBLANK(O19)),"",N19+O19)</f>
        <v>198</v>
      </c>
      <c r="R19" s="248">
        <f>IF(ISNUMBER($H19),1-$H19,"")</f>
        <v>0</v>
      </c>
      <c r="S19" s="247"/>
    </row>
    <row r="20" spans="1:19" ht="12.95" customHeight="1" thickBot="1">
      <c r="A20" s="513" t="s">
        <v>170</v>
      </c>
      <c r="B20" s="514"/>
      <c r="C20" s="252">
        <v>3</v>
      </c>
      <c r="D20" s="251"/>
      <c r="E20" s="250"/>
      <c r="F20" s="250"/>
      <c r="G20" s="249" t="str">
        <f>IF(AND(ISBLANK(D20),ISBLANK(E20)),"",D20+E20)</f>
        <v/>
      </c>
      <c r="H20" s="248" t="str">
        <f>IF(OR(ISNUMBER($G20),ISNUMBER($Q20)),(SIGN(N($G20)-N($Q20))+1)/2,"")</f>
        <v/>
      </c>
      <c r="I20" s="247"/>
      <c r="K20" s="513" t="s">
        <v>158</v>
      </c>
      <c r="L20" s="514"/>
      <c r="M20" s="252">
        <v>3</v>
      </c>
      <c r="N20" s="251"/>
      <c r="O20" s="250"/>
      <c r="P20" s="250"/>
      <c r="Q20" s="249" t="str">
        <f>IF(AND(ISBLANK(N20),ISBLANK(O20)),"",N20+O20)</f>
        <v/>
      </c>
      <c r="R20" s="248" t="str">
        <f>IF(ISNUMBER($H20),1-$H20,"")</f>
        <v/>
      </c>
      <c r="S20" s="247"/>
    </row>
    <row r="21" spans="1:19" ht="12.95" customHeight="1">
      <c r="A21" s="515"/>
      <c r="B21" s="516"/>
      <c r="C21" s="246">
        <v>4</v>
      </c>
      <c r="D21" s="245"/>
      <c r="E21" s="244"/>
      <c r="F21" s="244"/>
      <c r="G21" s="243" t="str">
        <f>IF(AND(ISBLANK(D21),ISBLANK(E21)),"",D21+E21)</f>
        <v/>
      </c>
      <c r="H21" s="242" t="str">
        <f>IF(OR(ISNUMBER($G21),ISNUMBER($Q21)),(SIGN(N($G21)-N($Q21))+1)/2,"")</f>
        <v/>
      </c>
      <c r="I21" s="519">
        <f>IF(ISNUMBER(H22),(SIGN(1000*($H22-$R22)+$G22-$Q22)+1)/2,"")</f>
        <v>1</v>
      </c>
      <c r="K21" s="515"/>
      <c r="L21" s="516"/>
      <c r="M21" s="246">
        <v>4</v>
      </c>
      <c r="N21" s="245"/>
      <c r="O21" s="244"/>
      <c r="P21" s="244"/>
      <c r="Q21" s="243" t="str">
        <f>IF(AND(ISBLANK(N21),ISBLANK(O21)),"",N21+O21)</f>
        <v/>
      </c>
      <c r="R21" s="242" t="str">
        <f>IF(ISNUMBER($H21),1-$H21,"")</f>
        <v/>
      </c>
      <c r="S21" s="519">
        <f>IF(ISNUMBER($I21),1-$I21,"")</f>
        <v>0</v>
      </c>
    </row>
    <row r="22" spans="1:19" ht="15.95" customHeight="1" thickBot="1">
      <c r="A22" s="517">
        <v>5778</v>
      </c>
      <c r="B22" s="518"/>
      <c r="C22" s="241" t="s">
        <v>12</v>
      </c>
      <c r="D22" s="238">
        <f>IF(ISNUMBER($G22),SUM(D18:D21),"")</f>
        <v>273</v>
      </c>
      <c r="E22" s="240">
        <f>IF(ISNUMBER($G22),SUM(E18:E21),"")</f>
        <v>141</v>
      </c>
      <c r="F22" s="240">
        <f>IF(ISNUMBER($G22),SUM(F18:F21),"")</f>
        <v>6</v>
      </c>
      <c r="G22" s="239">
        <f>IF(SUM($G18:$G21)+SUM($Q18:$Q21)&gt;0,SUM(G18:G21),"")</f>
        <v>414</v>
      </c>
      <c r="H22" s="238">
        <f>IF(ISNUMBER($G22),SUM(H18:H21),"")</f>
        <v>2</v>
      </c>
      <c r="I22" s="520"/>
      <c r="K22" s="517">
        <v>1366</v>
      </c>
      <c r="L22" s="518"/>
      <c r="M22" s="241" t="s">
        <v>12</v>
      </c>
      <c r="N22" s="238">
        <f>IF(ISNUMBER($G22),SUM(N18:N21),"")</f>
        <v>289</v>
      </c>
      <c r="O22" s="240">
        <f>IF(ISNUMBER($G22),SUM(O18:O21),"")</f>
        <v>97</v>
      </c>
      <c r="P22" s="240">
        <f>IF(ISNUMBER($G22),SUM(P18:P21),"")</f>
        <v>9</v>
      </c>
      <c r="Q22" s="239">
        <f>IF(SUM($G18:$G21)+SUM($Q18:$Q21)&gt;0,SUM(Q18:Q21),"")</f>
        <v>386</v>
      </c>
      <c r="R22" s="238">
        <f>IF(ISNUMBER($G22),SUM(R18:R21),"")</f>
        <v>0</v>
      </c>
      <c r="S22" s="520"/>
    </row>
    <row r="23" spans="1:19" ht="12.95" customHeight="1">
      <c r="A23" s="525" t="s">
        <v>427</v>
      </c>
      <c r="B23" s="526"/>
      <c r="C23" s="257">
        <v>1</v>
      </c>
      <c r="D23" s="256">
        <v>145</v>
      </c>
      <c r="E23" s="255">
        <v>53</v>
      </c>
      <c r="F23" s="255">
        <v>4</v>
      </c>
      <c r="G23" s="254">
        <f>IF(AND(ISBLANK(D23),ISBLANK(E23)),"",D23+E23)</f>
        <v>198</v>
      </c>
      <c r="H23" s="253">
        <f>IF(OR(ISNUMBER($G23),ISNUMBER($Q23)),(SIGN(N($G23)-N($Q23))+1)/2,"")</f>
        <v>1</v>
      </c>
      <c r="I23" s="247"/>
      <c r="K23" s="525" t="s">
        <v>426</v>
      </c>
      <c r="L23" s="526"/>
      <c r="M23" s="257">
        <v>1</v>
      </c>
      <c r="N23" s="256">
        <v>114</v>
      </c>
      <c r="O23" s="255">
        <v>36</v>
      </c>
      <c r="P23" s="255">
        <v>10</v>
      </c>
      <c r="Q23" s="254">
        <f>IF(AND(ISBLANK(N23),ISBLANK(O23)),"",N23+O23)</f>
        <v>150</v>
      </c>
      <c r="R23" s="253">
        <f>IF(ISNUMBER($H23),1-$H23,"")</f>
        <v>0</v>
      </c>
      <c r="S23" s="247"/>
    </row>
    <row r="24" spans="1:19" ht="12.95" customHeight="1">
      <c r="A24" s="527"/>
      <c r="B24" s="528"/>
      <c r="C24" s="252">
        <v>2</v>
      </c>
      <c r="D24" s="251">
        <v>143</v>
      </c>
      <c r="E24" s="250">
        <v>44</v>
      </c>
      <c r="F24" s="250">
        <v>5</v>
      </c>
      <c r="G24" s="249">
        <f>IF(AND(ISBLANK(D24),ISBLANK(E24)),"",D24+E24)</f>
        <v>187</v>
      </c>
      <c r="H24" s="248">
        <f>IF(OR(ISNUMBER($G24),ISNUMBER($Q24)),(SIGN(N($G24)-N($Q24))+1)/2,"")</f>
        <v>1</v>
      </c>
      <c r="I24" s="247"/>
      <c r="K24" s="527"/>
      <c r="L24" s="528"/>
      <c r="M24" s="252">
        <v>2</v>
      </c>
      <c r="N24" s="251">
        <v>118</v>
      </c>
      <c r="O24" s="250">
        <v>26</v>
      </c>
      <c r="P24" s="250">
        <v>16</v>
      </c>
      <c r="Q24" s="249">
        <f>IF(AND(ISBLANK(N24),ISBLANK(O24)),"",N24+O24)</f>
        <v>144</v>
      </c>
      <c r="R24" s="248">
        <f>IF(ISNUMBER($H24),1-$H24,"")</f>
        <v>0</v>
      </c>
      <c r="S24" s="247"/>
    </row>
    <row r="25" spans="1:19" ht="12.95" customHeight="1" thickBot="1">
      <c r="A25" s="513" t="s">
        <v>311</v>
      </c>
      <c r="B25" s="514"/>
      <c r="C25" s="252">
        <v>3</v>
      </c>
      <c r="D25" s="251"/>
      <c r="E25" s="250"/>
      <c r="F25" s="250"/>
      <c r="G25" s="249" t="str">
        <f>IF(AND(ISBLANK(D25),ISBLANK(E25)),"",D25+E25)</f>
        <v/>
      </c>
      <c r="H25" s="248" t="str">
        <f>IF(OR(ISNUMBER($G25),ISNUMBER($Q25)),(SIGN(N($G25)-N($Q25))+1)/2,"")</f>
        <v/>
      </c>
      <c r="I25" s="247"/>
      <c r="K25" s="513" t="s">
        <v>104</v>
      </c>
      <c r="L25" s="514"/>
      <c r="M25" s="252">
        <v>3</v>
      </c>
      <c r="N25" s="251"/>
      <c r="O25" s="250"/>
      <c r="P25" s="250"/>
      <c r="Q25" s="249" t="str">
        <f>IF(AND(ISBLANK(N25),ISBLANK(O25)),"",N25+O25)</f>
        <v/>
      </c>
      <c r="R25" s="248" t="str">
        <f>IF(ISNUMBER($H25),1-$H25,"")</f>
        <v/>
      </c>
      <c r="S25" s="247"/>
    </row>
    <row r="26" spans="1:19" ht="12.95" customHeight="1">
      <c r="A26" s="515"/>
      <c r="B26" s="516"/>
      <c r="C26" s="246">
        <v>4</v>
      </c>
      <c r="D26" s="245"/>
      <c r="E26" s="244"/>
      <c r="F26" s="244"/>
      <c r="G26" s="243" t="str">
        <f>IF(AND(ISBLANK(D26),ISBLANK(E26)),"",D26+E26)</f>
        <v/>
      </c>
      <c r="H26" s="242" t="str">
        <f>IF(OR(ISNUMBER($G26),ISNUMBER($Q26)),(SIGN(N($G26)-N($Q26))+1)/2,"")</f>
        <v/>
      </c>
      <c r="I26" s="519">
        <f>IF(ISNUMBER(H27),(SIGN(1000*($H27-$R27)+$G27-$Q27)+1)/2,"")</f>
        <v>1</v>
      </c>
      <c r="K26" s="515"/>
      <c r="L26" s="516"/>
      <c r="M26" s="246">
        <v>4</v>
      </c>
      <c r="N26" s="245"/>
      <c r="O26" s="244"/>
      <c r="P26" s="244"/>
      <c r="Q26" s="243" t="str">
        <f>IF(AND(ISBLANK(N26),ISBLANK(O26)),"",N26+O26)</f>
        <v/>
      </c>
      <c r="R26" s="242" t="str">
        <f>IF(ISNUMBER($H26),1-$H26,"")</f>
        <v/>
      </c>
      <c r="S26" s="519">
        <f>IF(ISNUMBER($I26),1-$I26,"")</f>
        <v>0</v>
      </c>
    </row>
    <row r="27" spans="1:19" ht="15.95" customHeight="1" thickBot="1">
      <c r="A27" s="517">
        <v>1441</v>
      </c>
      <c r="B27" s="518"/>
      <c r="C27" s="241" t="s">
        <v>12</v>
      </c>
      <c r="D27" s="238">
        <f>IF(ISNUMBER($G27),SUM(D23:D26),"")</f>
        <v>288</v>
      </c>
      <c r="E27" s="240">
        <f>IF(ISNUMBER($G27),SUM(E23:E26),"")</f>
        <v>97</v>
      </c>
      <c r="F27" s="240">
        <f>IF(ISNUMBER($G27),SUM(F23:F26),"")</f>
        <v>9</v>
      </c>
      <c r="G27" s="239">
        <f>IF(SUM($G23:$G26)+SUM($Q23:$Q26)&gt;0,SUM(G23:G26),"")</f>
        <v>385</v>
      </c>
      <c r="H27" s="238">
        <f>IF(ISNUMBER($G27),SUM(H23:H26),"")</f>
        <v>2</v>
      </c>
      <c r="I27" s="520"/>
      <c r="K27" s="517">
        <v>9966</v>
      </c>
      <c r="L27" s="518"/>
      <c r="M27" s="241" t="s">
        <v>12</v>
      </c>
      <c r="N27" s="238">
        <f>IF(ISNUMBER($G27),SUM(N23:N26),"")</f>
        <v>232</v>
      </c>
      <c r="O27" s="240">
        <f>IF(ISNUMBER($G27),SUM(O23:O26),"")</f>
        <v>62</v>
      </c>
      <c r="P27" s="240">
        <f>IF(ISNUMBER($G27),SUM(P23:P26),"")</f>
        <v>26</v>
      </c>
      <c r="Q27" s="239">
        <f>IF(SUM($G23:$G26)+SUM($Q23:$Q26)&gt;0,SUM(Q23:Q26),"")</f>
        <v>294</v>
      </c>
      <c r="R27" s="238">
        <f>IF(ISNUMBER($G27),SUM(R23:R26),"")</f>
        <v>0</v>
      </c>
      <c r="S27" s="520"/>
    </row>
    <row r="28" spans="1:19" ht="12.95" customHeight="1">
      <c r="A28" s="525" t="s">
        <v>423</v>
      </c>
      <c r="B28" s="526"/>
      <c r="C28" s="257">
        <v>1</v>
      </c>
      <c r="D28" s="256">
        <v>132</v>
      </c>
      <c r="E28" s="255">
        <v>62</v>
      </c>
      <c r="F28" s="255">
        <v>6</v>
      </c>
      <c r="G28" s="254">
        <f>IF(AND(ISBLANK(D28),ISBLANK(E28)),"",D28+E28)</f>
        <v>194</v>
      </c>
      <c r="H28" s="253">
        <f>IF(OR(ISNUMBER($G28),ISNUMBER($Q28)),(SIGN(N($G28)-N($Q28))+1)/2,"")</f>
        <v>0</v>
      </c>
      <c r="I28" s="247"/>
      <c r="K28" s="525" t="s">
        <v>425</v>
      </c>
      <c r="L28" s="526"/>
      <c r="M28" s="257">
        <v>1</v>
      </c>
      <c r="N28" s="256">
        <v>136</v>
      </c>
      <c r="O28" s="255">
        <v>61</v>
      </c>
      <c r="P28" s="255">
        <v>5</v>
      </c>
      <c r="Q28" s="254">
        <f>IF(AND(ISBLANK(N28),ISBLANK(O28)),"",N28+O28)</f>
        <v>197</v>
      </c>
      <c r="R28" s="253">
        <f>IF(ISNUMBER($H28),1-$H28,"")</f>
        <v>1</v>
      </c>
      <c r="S28" s="247"/>
    </row>
    <row r="29" spans="1:19" ht="12.95" customHeight="1">
      <c r="A29" s="527"/>
      <c r="B29" s="528"/>
      <c r="C29" s="252">
        <v>2</v>
      </c>
      <c r="D29" s="251">
        <v>162</v>
      </c>
      <c r="E29" s="250">
        <v>72</v>
      </c>
      <c r="F29" s="250">
        <v>3</v>
      </c>
      <c r="G29" s="249">
        <f>IF(AND(ISBLANK(D29),ISBLANK(E29)),"",D29+E29)</f>
        <v>234</v>
      </c>
      <c r="H29" s="248">
        <f>IF(OR(ISNUMBER($G29),ISNUMBER($Q29)),(SIGN(N($G29)-N($Q29))+1)/2,"")</f>
        <v>1</v>
      </c>
      <c r="I29" s="247"/>
      <c r="K29" s="527"/>
      <c r="L29" s="528"/>
      <c r="M29" s="252">
        <v>2</v>
      </c>
      <c r="N29" s="251">
        <v>125</v>
      </c>
      <c r="O29" s="250">
        <v>53</v>
      </c>
      <c r="P29" s="250">
        <v>6</v>
      </c>
      <c r="Q29" s="249">
        <f>IF(AND(ISBLANK(N29),ISBLANK(O29)),"",N29+O29)</f>
        <v>178</v>
      </c>
      <c r="R29" s="248">
        <f>IF(ISNUMBER($H29),1-$H29,"")</f>
        <v>0</v>
      </c>
      <c r="S29" s="247"/>
    </row>
    <row r="30" spans="1:19" ht="12.95" customHeight="1" thickBot="1">
      <c r="A30" s="513" t="s">
        <v>96</v>
      </c>
      <c r="B30" s="514"/>
      <c r="C30" s="252">
        <v>3</v>
      </c>
      <c r="D30" s="251"/>
      <c r="E30" s="250"/>
      <c r="F30" s="250"/>
      <c r="G30" s="249" t="str">
        <f>IF(AND(ISBLANK(D30),ISBLANK(E30)),"",D30+E30)</f>
        <v/>
      </c>
      <c r="H30" s="248" t="str">
        <f>IF(OR(ISNUMBER($G30),ISNUMBER($Q30)),(SIGN(N($G30)-N($Q30))+1)/2,"")</f>
        <v/>
      </c>
      <c r="I30" s="247"/>
      <c r="K30" s="513" t="s">
        <v>152</v>
      </c>
      <c r="L30" s="514"/>
      <c r="M30" s="252">
        <v>3</v>
      </c>
      <c r="N30" s="251"/>
      <c r="O30" s="250"/>
      <c r="P30" s="250"/>
      <c r="Q30" s="249" t="str">
        <f>IF(AND(ISBLANK(N30),ISBLANK(O30)),"",N30+O30)</f>
        <v/>
      </c>
      <c r="R30" s="248" t="str">
        <f>IF(ISNUMBER($H30),1-$H30,"")</f>
        <v/>
      </c>
      <c r="S30" s="247"/>
    </row>
    <row r="31" spans="1:19" ht="12.95" customHeight="1">
      <c r="A31" s="515"/>
      <c r="B31" s="516"/>
      <c r="C31" s="246">
        <v>4</v>
      </c>
      <c r="D31" s="245"/>
      <c r="E31" s="244"/>
      <c r="F31" s="244"/>
      <c r="G31" s="243" t="str">
        <f>IF(AND(ISBLANK(D31),ISBLANK(E31)),"",D31+E31)</f>
        <v/>
      </c>
      <c r="H31" s="242" t="str">
        <f>IF(OR(ISNUMBER($G31),ISNUMBER($Q31)),(SIGN(N($G31)-N($Q31))+1)/2,"")</f>
        <v/>
      </c>
      <c r="I31" s="519">
        <f>IF(ISNUMBER(H32),(SIGN(1000*($H32-$R32)+$G32-$Q32)+1)/2,"")</f>
        <v>1</v>
      </c>
      <c r="K31" s="515"/>
      <c r="L31" s="516"/>
      <c r="M31" s="246">
        <v>4</v>
      </c>
      <c r="N31" s="245"/>
      <c r="O31" s="244"/>
      <c r="P31" s="244"/>
      <c r="Q31" s="243" t="str">
        <f>IF(AND(ISBLANK(N31),ISBLANK(O31)),"",N31+O31)</f>
        <v/>
      </c>
      <c r="R31" s="242" t="str">
        <f>IF(ISNUMBER($H31),1-$H31,"")</f>
        <v/>
      </c>
      <c r="S31" s="519">
        <f>IF(ISNUMBER($I31),1-$I31,"")</f>
        <v>0</v>
      </c>
    </row>
    <row r="32" spans="1:19" ht="15.95" customHeight="1" thickBot="1">
      <c r="A32" s="517">
        <v>22252</v>
      </c>
      <c r="B32" s="518"/>
      <c r="C32" s="241" t="s">
        <v>12</v>
      </c>
      <c r="D32" s="238">
        <f>IF(ISNUMBER($G32),SUM(D28:D31),"")</f>
        <v>294</v>
      </c>
      <c r="E32" s="240">
        <f>IF(ISNUMBER($G32),SUM(E28:E31),"")</f>
        <v>134</v>
      </c>
      <c r="F32" s="240">
        <f>IF(ISNUMBER($G32),SUM(F28:F31),"")</f>
        <v>9</v>
      </c>
      <c r="G32" s="239">
        <f>IF(SUM($G28:$G31)+SUM($Q28:$Q31)&gt;0,SUM(G28:G31),"")</f>
        <v>428</v>
      </c>
      <c r="H32" s="238">
        <f>IF(ISNUMBER($G32),SUM(H28:H31),"")</f>
        <v>1</v>
      </c>
      <c r="I32" s="520"/>
      <c r="K32" s="517">
        <v>823</v>
      </c>
      <c r="L32" s="518"/>
      <c r="M32" s="241" t="s">
        <v>12</v>
      </c>
      <c r="N32" s="238">
        <f>IF(ISNUMBER($G32),SUM(N28:N31),"")</f>
        <v>261</v>
      </c>
      <c r="O32" s="240">
        <f>IF(ISNUMBER($G32),SUM(O28:O31),"")</f>
        <v>114</v>
      </c>
      <c r="P32" s="240">
        <f>IF(ISNUMBER($G32),SUM(P28:P31),"")</f>
        <v>11</v>
      </c>
      <c r="Q32" s="239">
        <f>IF(SUM($G28:$G31)+SUM($Q28:$Q31)&gt;0,SUM(Q28:Q31),"")</f>
        <v>375</v>
      </c>
      <c r="R32" s="238">
        <f>IF(ISNUMBER($G32),SUM(R28:R31),"")</f>
        <v>1</v>
      </c>
      <c r="S32" s="520"/>
    </row>
    <row r="33" spans="1:19" ht="12.95" customHeight="1">
      <c r="A33" s="525" t="s">
        <v>424</v>
      </c>
      <c r="B33" s="526"/>
      <c r="C33" s="257">
        <v>1</v>
      </c>
      <c r="D33" s="256">
        <v>136</v>
      </c>
      <c r="E33" s="255">
        <v>36</v>
      </c>
      <c r="F33" s="255">
        <v>10</v>
      </c>
      <c r="G33" s="254">
        <f>IF(AND(ISBLANK(D33),ISBLANK(E33)),"",D33+E33)</f>
        <v>172</v>
      </c>
      <c r="H33" s="253">
        <f>IF(OR(ISNUMBER($G33),ISNUMBER($Q33)),(SIGN(N($G33)-N($Q33))+1)/2,"")</f>
        <v>0</v>
      </c>
      <c r="I33" s="247"/>
      <c r="K33" s="525" t="s">
        <v>422</v>
      </c>
      <c r="L33" s="526"/>
      <c r="M33" s="257">
        <v>1</v>
      </c>
      <c r="N33" s="256">
        <v>148</v>
      </c>
      <c r="O33" s="255">
        <v>62</v>
      </c>
      <c r="P33" s="255">
        <v>5</v>
      </c>
      <c r="Q33" s="254">
        <f>IF(AND(ISBLANK(N33),ISBLANK(O33)),"",N33+O33)</f>
        <v>210</v>
      </c>
      <c r="R33" s="253">
        <f>IF(ISNUMBER($H33),1-$H33,"")</f>
        <v>1</v>
      </c>
      <c r="S33" s="247"/>
    </row>
    <row r="34" spans="1:19" ht="12.95" customHeight="1">
      <c r="A34" s="527"/>
      <c r="B34" s="528"/>
      <c r="C34" s="252">
        <v>2</v>
      </c>
      <c r="D34" s="251">
        <v>128</v>
      </c>
      <c r="E34" s="250">
        <v>68</v>
      </c>
      <c r="F34" s="250">
        <v>9</v>
      </c>
      <c r="G34" s="249">
        <f>IF(AND(ISBLANK(D34),ISBLANK(E34)),"",D34+E34)</f>
        <v>196</v>
      </c>
      <c r="H34" s="248">
        <f>IF(OR(ISNUMBER($G34),ISNUMBER($Q34)),(SIGN(N($G34)-N($Q34))+1)/2,"")</f>
        <v>0</v>
      </c>
      <c r="I34" s="247"/>
      <c r="K34" s="527"/>
      <c r="L34" s="528"/>
      <c r="M34" s="252">
        <v>2</v>
      </c>
      <c r="N34" s="251">
        <v>155</v>
      </c>
      <c r="O34" s="250">
        <v>59</v>
      </c>
      <c r="P34" s="250">
        <v>1</v>
      </c>
      <c r="Q34" s="249">
        <f>IF(AND(ISBLANK(N34),ISBLANK(O34)),"",N34+O34)</f>
        <v>214</v>
      </c>
      <c r="R34" s="248">
        <f>IF(ISNUMBER($H34),1-$H34,"")</f>
        <v>1</v>
      </c>
      <c r="S34" s="247"/>
    </row>
    <row r="35" spans="1:19" ht="12.95" customHeight="1" thickBot="1">
      <c r="A35" s="513" t="s">
        <v>179</v>
      </c>
      <c r="B35" s="514"/>
      <c r="C35" s="252">
        <v>3</v>
      </c>
      <c r="D35" s="251"/>
      <c r="E35" s="250"/>
      <c r="F35" s="250"/>
      <c r="G35" s="249" t="str">
        <f>IF(AND(ISBLANK(D35),ISBLANK(E35)),"",D35+E35)</f>
        <v/>
      </c>
      <c r="H35" s="248" t="str">
        <f>IF(OR(ISNUMBER($G35),ISNUMBER($Q35)),(SIGN(N($G35)-N($Q35))+1)/2,"")</f>
        <v/>
      </c>
      <c r="I35" s="247"/>
      <c r="K35" s="513" t="s">
        <v>101</v>
      </c>
      <c r="L35" s="514"/>
      <c r="M35" s="252">
        <v>3</v>
      </c>
      <c r="N35" s="251"/>
      <c r="O35" s="250"/>
      <c r="P35" s="250"/>
      <c r="Q35" s="249" t="str">
        <f>IF(AND(ISBLANK(N35),ISBLANK(O35)),"",N35+O35)</f>
        <v/>
      </c>
      <c r="R35" s="248" t="str">
        <f>IF(ISNUMBER($H35),1-$H35,"")</f>
        <v/>
      </c>
      <c r="S35" s="247"/>
    </row>
    <row r="36" spans="1:19" ht="12.95" customHeight="1">
      <c r="A36" s="515"/>
      <c r="B36" s="516"/>
      <c r="C36" s="246">
        <v>4</v>
      </c>
      <c r="D36" s="245"/>
      <c r="E36" s="244"/>
      <c r="F36" s="244"/>
      <c r="G36" s="243" t="str">
        <f>IF(AND(ISBLANK(D36),ISBLANK(E36)),"",D36+E36)</f>
        <v/>
      </c>
      <c r="H36" s="242" t="str">
        <f>IF(OR(ISNUMBER($G36),ISNUMBER($Q36)),(SIGN(N($G36)-N($Q36))+1)/2,"")</f>
        <v/>
      </c>
      <c r="I36" s="519">
        <f>IF(ISNUMBER(H37),(SIGN(1000*($H37-$R37)+$G37-$Q37)+1)/2,"")</f>
        <v>0</v>
      </c>
      <c r="K36" s="515"/>
      <c r="L36" s="516"/>
      <c r="M36" s="246">
        <v>4</v>
      </c>
      <c r="N36" s="245"/>
      <c r="O36" s="244"/>
      <c r="P36" s="244"/>
      <c r="Q36" s="243" t="str">
        <f>IF(AND(ISBLANK(N36),ISBLANK(O36)),"",N36+O36)</f>
        <v/>
      </c>
      <c r="R36" s="242" t="str">
        <f>IF(ISNUMBER($H36),1-$H36,"")</f>
        <v/>
      </c>
      <c r="S36" s="519">
        <f>IF(ISNUMBER($I36),1-$I36,"")</f>
        <v>1</v>
      </c>
    </row>
    <row r="37" spans="1:19" ht="15.95" customHeight="1" thickBot="1">
      <c r="A37" s="517">
        <v>25538</v>
      </c>
      <c r="B37" s="518"/>
      <c r="C37" s="241" t="s">
        <v>12</v>
      </c>
      <c r="D37" s="238">
        <f>IF(ISNUMBER($G37),SUM(D33:D36),"")</f>
        <v>264</v>
      </c>
      <c r="E37" s="240">
        <f>IF(ISNUMBER($G37),SUM(E33:E36),"")</f>
        <v>104</v>
      </c>
      <c r="F37" s="240">
        <f>IF(ISNUMBER($G37),SUM(F33:F36),"")</f>
        <v>19</v>
      </c>
      <c r="G37" s="239">
        <f>IF(SUM($G33:$G36)+SUM($Q33:$Q36)&gt;0,SUM(G33:G36),"")</f>
        <v>368</v>
      </c>
      <c r="H37" s="238">
        <f>IF(ISNUMBER($G37),SUM(H33:H36),"")</f>
        <v>0</v>
      </c>
      <c r="I37" s="520"/>
      <c r="K37" s="517">
        <v>13850</v>
      </c>
      <c r="L37" s="518"/>
      <c r="M37" s="241" t="s">
        <v>12</v>
      </c>
      <c r="N37" s="265">
        <f>IF(ISNUMBER($G37),SUM(N33:N36),"")</f>
        <v>303</v>
      </c>
      <c r="O37" s="240">
        <f>IF(ISNUMBER($G37),SUM(O33:O36),"")</f>
        <v>121</v>
      </c>
      <c r="P37" s="240">
        <f>IF(ISNUMBER($G37),SUM(P33:P36),"")</f>
        <v>6</v>
      </c>
      <c r="Q37" s="239">
        <f>IF(SUM($G33:$G36)+SUM($Q33:$Q36)&gt;0,SUM(Q33:Q36),"")</f>
        <v>424</v>
      </c>
      <c r="R37" s="238">
        <f>IF(ISNUMBER($G37),SUM(R33:R36),"")</f>
        <v>2</v>
      </c>
      <c r="S37" s="520"/>
    </row>
    <row r="38" spans="1:19" ht="5.0999999999999996" customHeight="1" thickBot="1"/>
    <row r="39" spans="1:19" ht="20.100000000000001" customHeight="1" thickBot="1">
      <c r="A39" s="237"/>
      <c r="B39" s="236"/>
      <c r="C39" s="235" t="s">
        <v>14</v>
      </c>
      <c r="D39" s="234">
        <f>IF(ISNUMBER($G39),SUM(D12,D17,D22,D27,D32,D37),"")</f>
        <v>1694</v>
      </c>
      <c r="E39" s="233">
        <f>IF(ISNUMBER($G39),SUM(E12,E17,E22,E27,E32,E37),"")</f>
        <v>712</v>
      </c>
      <c r="F39" s="233">
        <f>IF(ISNUMBER($G39),SUM(F12,F17,F22,F27,F32,F37),"")</f>
        <v>66</v>
      </c>
      <c r="G39" s="232">
        <f>IF(SUM($G$8:$G$37)+SUM($Q$8:$Q$37)&gt;0,SUM(G12,G17,G22,G27,G32,G37),"")</f>
        <v>2406</v>
      </c>
      <c r="H39" s="231">
        <f>IF(SUM($G$8:$G$37)+SUM($Q$8:$Q$37)&gt;0,SUM(H12,H17,H22,H27,H32,H37),"")</f>
        <v>9</v>
      </c>
      <c r="I39" s="230">
        <f>IF(ISNUMBER($G39),(SIGN($G39-$Q39)+1)/IF(COUNT(I$11,I$16,I$21,I$26,I$31,I$36)&gt;3,1,2),"")</f>
        <v>2</v>
      </c>
      <c r="K39" s="237"/>
      <c r="L39" s="236"/>
      <c r="M39" s="235" t="s">
        <v>14</v>
      </c>
      <c r="N39" s="234">
        <f>IF(ISNUMBER($G39),SUM(N12,N17,N22,N27,N32,N37),"")</f>
        <v>1571</v>
      </c>
      <c r="O39" s="233">
        <f>IF(ISNUMBER($G39),SUM(O12,O17,O22,O27,O32,O37),"")</f>
        <v>590</v>
      </c>
      <c r="P39" s="233">
        <f>IF(ISNUMBER($G39),SUM(P12,P17,P22,P27,P32,P37),"")</f>
        <v>83</v>
      </c>
      <c r="Q39" s="232">
        <f>IF(SUM($G$8:$G$37)+SUM($Q$8:$Q$37)&gt;0,SUM(Q12,Q17,Q22,Q27,Q32,Q37),"")</f>
        <v>2161</v>
      </c>
      <c r="R39" s="231">
        <f>IF(SUM($G$8:$G$37)+SUM($Q$8:$Q$37)&gt;0,SUM(R12,R17,R22,R27,R32,R37),"")</f>
        <v>3</v>
      </c>
      <c r="S39" s="230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205"/>
      <c r="B41" s="227" t="s">
        <v>26</v>
      </c>
      <c r="C41" s="494" t="s">
        <v>423</v>
      </c>
      <c r="D41" s="494"/>
      <c r="E41" s="494"/>
      <c r="G41" s="496" t="s">
        <v>15</v>
      </c>
      <c r="H41" s="496"/>
      <c r="I41" s="229">
        <f>IF(ISNUMBER(I$39),SUM(I11,I16,I21,I26,I31,I36,I39),"")</f>
        <v>7</v>
      </c>
      <c r="K41" s="205"/>
      <c r="L41" s="227" t="s">
        <v>26</v>
      </c>
      <c r="M41" s="494" t="s">
        <v>422</v>
      </c>
      <c r="N41" s="494"/>
      <c r="O41" s="494"/>
      <c r="Q41" s="496" t="s">
        <v>15</v>
      </c>
      <c r="R41" s="496"/>
      <c r="S41" s="229">
        <f>IF(ISNUMBER(S$39),SUM(S11,S16,S21,S26,S31,S36,S39),"")</f>
        <v>1</v>
      </c>
    </row>
    <row r="42" spans="1:19" ht="18" customHeight="1">
      <c r="A42" s="205"/>
      <c r="B42" s="227" t="s">
        <v>27</v>
      </c>
      <c r="C42" s="493"/>
      <c r="D42" s="493"/>
      <c r="E42" s="493"/>
      <c r="G42" s="228"/>
      <c r="H42" s="228"/>
      <c r="I42" s="228"/>
      <c r="K42" s="205"/>
      <c r="L42" s="227" t="s">
        <v>27</v>
      </c>
      <c r="M42" s="493"/>
      <c r="N42" s="493"/>
      <c r="O42" s="493"/>
      <c r="Q42" s="228"/>
      <c r="R42" s="228"/>
      <c r="S42" s="228"/>
    </row>
    <row r="43" spans="1:19" ht="20.100000000000001" customHeight="1">
      <c r="A43" s="227" t="s">
        <v>28</v>
      </c>
      <c r="B43" s="227" t="s">
        <v>29</v>
      </c>
      <c r="C43" s="495"/>
      <c r="D43" s="495"/>
      <c r="E43" s="495"/>
      <c r="F43" s="495"/>
      <c r="G43" s="495"/>
      <c r="H43" s="495"/>
      <c r="I43" s="227"/>
      <c r="J43" s="227"/>
      <c r="K43" s="227" t="s">
        <v>30</v>
      </c>
      <c r="L43" s="495"/>
      <c r="M43" s="495"/>
      <c r="O43" s="227" t="s">
        <v>27</v>
      </c>
      <c r="P43" s="495"/>
      <c r="Q43" s="495"/>
      <c r="R43" s="495"/>
      <c r="S43" s="495"/>
    </row>
    <row r="44" spans="1:19" ht="9.9499999999999993" customHeight="1">
      <c r="E44" s="205"/>
      <c r="H44" s="205"/>
    </row>
    <row r="45" spans="1:19" ht="30" customHeight="1">
      <c r="A45" s="226" t="str">
        <f>"Technické podmínky utkání:   " &amp; $B$3 &amp; IF(ISBLANK($B$3),""," – ") &amp; $L$3</f>
        <v>Technické podmínky utkání:   SK Žižkov Praha D – TJ Sokol Praha-Vršovice C</v>
      </c>
    </row>
    <row r="46" spans="1:19" ht="20.100000000000001" customHeight="1">
      <c r="B46" s="264" t="s">
        <v>378</v>
      </c>
      <c r="C46" s="492" t="s">
        <v>401</v>
      </c>
      <c r="D46" s="492"/>
      <c r="I46" s="264" t="s">
        <v>376</v>
      </c>
      <c r="J46" s="492">
        <v>20</v>
      </c>
      <c r="K46" s="492"/>
    </row>
    <row r="47" spans="1:19" ht="20.100000000000001" customHeight="1">
      <c r="B47" s="264" t="s">
        <v>375</v>
      </c>
      <c r="C47" s="505" t="s">
        <v>421</v>
      </c>
      <c r="D47" s="505"/>
      <c r="I47" s="264" t="s">
        <v>373</v>
      </c>
      <c r="J47" s="505">
        <v>8</v>
      </c>
      <c r="K47" s="505"/>
      <c r="P47" s="264" t="s">
        <v>372</v>
      </c>
      <c r="Q47" s="504" t="s">
        <v>371</v>
      </c>
      <c r="R47" s="504"/>
      <c r="S47" s="504"/>
    </row>
    <row r="48" spans="1:19" ht="9.9499999999999993" customHeight="1"/>
    <row r="49" spans="1:19" ht="15" customHeight="1">
      <c r="A49" s="498" t="s">
        <v>21</v>
      </c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500"/>
    </row>
    <row r="50" spans="1:19" ht="81" customHeight="1">
      <c r="A50" s="501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3"/>
    </row>
    <row r="51" spans="1:19" ht="5.0999999999999996" customHeight="1"/>
    <row r="52" spans="1:19" ht="15" customHeight="1">
      <c r="A52" s="498" t="s">
        <v>22</v>
      </c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500"/>
    </row>
    <row r="53" spans="1:19" ht="6" customHeight="1">
      <c r="A53" s="22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21"/>
    </row>
    <row r="54" spans="1:19" ht="21" customHeight="1">
      <c r="A54" s="223" t="s">
        <v>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22" t="s">
        <v>3</v>
      </c>
      <c r="L54" s="205"/>
      <c r="M54" s="205"/>
      <c r="N54" s="205"/>
      <c r="O54" s="205"/>
      <c r="P54" s="205"/>
      <c r="Q54" s="205"/>
      <c r="R54" s="205"/>
      <c r="S54" s="221"/>
    </row>
    <row r="55" spans="1:19" ht="21" customHeight="1">
      <c r="A55" s="220"/>
      <c r="B55" s="217" t="s">
        <v>31</v>
      </c>
      <c r="C55" s="216"/>
      <c r="D55" s="218"/>
      <c r="E55" s="217" t="s">
        <v>32</v>
      </c>
      <c r="F55" s="216"/>
      <c r="G55" s="216"/>
      <c r="H55" s="216"/>
      <c r="I55" s="218"/>
      <c r="J55" s="205"/>
      <c r="K55" s="219"/>
      <c r="L55" s="217" t="s">
        <v>31</v>
      </c>
      <c r="M55" s="216"/>
      <c r="N55" s="218"/>
      <c r="O55" s="217" t="s">
        <v>32</v>
      </c>
      <c r="P55" s="216"/>
      <c r="Q55" s="216"/>
      <c r="R55" s="216"/>
      <c r="S55" s="215"/>
    </row>
    <row r="56" spans="1:19" ht="21" customHeight="1">
      <c r="A56" s="214" t="s">
        <v>33</v>
      </c>
      <c r="B56" s="210" t="s">
        <v>34</v>
      </c>
      <c r="C56" s="212"/>
      <c r="D56" s="211" t="s">
        <v>35</v>
      </c>
      <c r="E56" s="210" t="s">
        <v>34</v>
      </c>
      <c r="F56" s="209"/>
      <c r="G56" s="209"/>
      <c r="H56" s="208"/>
      <c r="I56" s="211" t="s">
        <v>35</v>
      </c>
      <c r="J56" s="205"/>
      <c r="K56" s="213" t="s">
        <v>33</v>
      </c>
      <c r="L56" s="210" t="s">
        <v>34</v>
      </c>
      <c r="M56" s="212"/>
      <c r="N56" s="211" t="s">
        <v>35</v>
      </c>
      <c r="O56" s="210" t="s">
        <v>34</v>
      </c>
      <c r="P56" s="209"/>
      <c r="Q56" s="209"/>
      <c r="R56" s="208"/>
      <c r="S56" s="207" t="s">
        <v>35</v>
      </c>
    </row>
    <row r="57" spans="1:19" ht="21" customHeight="1">
      <c r="A57" s="206"/>
      <c r="B57" s="489"/>
      <c r="C57" s="491"/>
      <c r="D57" s="203"/>
      <c r="E57" s="489"/>
      <c r="F57" s="490"/>
      <c r="G57" s="490"/>
      <c r="H57" s="491"/>
      <c r="I57" s="203"/>
      <c r="J57" s="205"/>
      <c r="K57" s="204"/>
      <c r="L57" s="489"/>
      <c r="M57" s="491"/>
      <c r="N57" s="203"/>
      <c r="O57" s="489"/>
      <c r="P57" s="490"/>
      <c r="Q57" s="490"/>
      <c r="R57" s="491"/>
      <c r="S57" s="202"/>
    </row>
    <row r="58" spans="1:19" ht="21" customHeight="1">
      <c r="A58" s="206"/>
      <c r="B58" s="489"/>
      <c r="C58" s="491"/>
      <c r="D58" s="203"/>
      <c r="E58" s="489"/>
      <c r="F58" s="490"/>
      <c r="G58" s="490"/>
      <c r="H58" s="491"/>
      <c r="I58" s="203"/>
      <c r="J58" s="205"/>
      <c r="K58" s="204"/>
      <c r="L58" s="489"/>
      <c r="M58" s="491"/>
      <c r="N58" s="203"/>
      <c r="O58" s="489"/>
      <c r="P58" s="490"/>
      <c r="Q58" s="490"/>
      <c r="R58" s="491"/>
      <c r="S58" s="202"/>
    </row>
    <row r="59" spans="1:19" ht="12" customHeight="1">
      <c r="A59" s="201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199"/>
    </row>
    <row r="60" spans="1:19" ht="5.0999999999999996" customHeight="1"/>
    <row r="61" spans="1:19" ht="15" customHeight="1">
      <c r="A61" s="498" t="s">
        <v>23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500"/>
    </row>
    <row r="62" spans="1:19" ht="81" customHeight="1">
      <c r="A62" s="501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</row>
    <row r="63" spans="1:19" ht="5.0999999999999996" customHeight="1"/>
    <row r="64" spans="1:19" ht="15" customHeight="1">
      <c r="A64" s="498" t="s">
        <v>24</v>
      </c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500"/>
    </row>
    <row r="65" spans="1:19" ht="81" customHeight="1">
      <c r="A65" s="501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3"/>
    </row>
    <row r="66" spans="1:19" ht="30" customHeight="1">
      <c r="A66" s="198"/>
      <c r="B66" s="197" t="s">
        <v>370</v>
      </c>
      <c r="C66" s="497" t="s">
        <v>420</v>
      </c>
      <c r="D66" s="497"/>
      <c r="E66" s="497"/>
      <c r="F66" s="497"/>
      <c r="G66" s="497"/>
      <c r="H66" s="49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G35" sqref="G35"/>
    </sheetView>
  </sheetViews>
  <sheetFormatPr defaultRowHeight="12.75"/>
  <cols>
    <col min="1" max="1" width="10.7109375" style="196" customWidth="1"/>
    <col min="2" max="2" width="15.7109375" style="196" customWidth="1"/>
    <col min="3" max="3" width="5.7109375" style="196" customWidth="1"/>
    <col min="4" max="5" width="6.7109375" style="196" customWidth="1"/>
    <col min="6" max="6" width="4.7109375" style="196" customWidth="1"/>
    <col min="7" max="7" width="6.7109375" style="196" customWidth="1"/>
    <col min="8" max="8" width="6.28515625" style="196" customWidth="1"/>
    <col min="9" max="9" width="6.7109375" style="196" customWidth="1"/>
    <col min="10" max="10" width="1.7109375" style="196" customWidth="1"/>
    <col min="11" max="11" width="10.7109375" style="196" customWidth="1"/>
    <col min="12" max="12" width="15.7109375" style="196" customWidth="1"/>
    <col min="13" max="13" width="5.7109375" style="196" customWidth="1"/>
    <col min="14" max="15" width="6.7109375" style="196" customWidth="1"/>
    <col min="16" max="16" width="4.7109375" style="196" customWidth="1"/>
    <col min="17" max="17" width="6.7109375" style="196" customWidth="1"/>
    <col min="18" max="18" width="6.28515625" style="196" customWidth="1"/>
    <col min="19" max="19" width="6.7109375" style="196" customWidth="1"/>
    <col min="20" max="20" width="9.140625" style="196" customWidth="1"/>
    <col min="21" max="16384" width="9.140625" style="195"/>
  </cols>
  <sheetData>
    <row r="1" spans="1:19" ht="26.25" customHeight="1">
      <c r="B1" s="536" t="s">
        <v>396</v>
      </c>
      <c r="C1" s="536"/>
      <c r="D1" s="538" t="s">
        <v>0</v>
      </c>
      <c r="E1" s="538"/>
      <c r="F1" s="538"/>
      <c r="G1" s="538"/>
      <c r="H1" s="538"/>
      <c r="I1" s="538"/>
      <c r="K1" s="267" t="s">
        <v>395</v>
      </c>
      <c r="L1" s="532" t="s">
        <v>76</v>
      </c>
      <c r="M1" s="532"/>
      <c r="N1" s="532"/>
      <c r="O1" s="533" t="s">
        <v>394</v>
      </c>
      <c r="P1" s="533"/>
      <c r="Q1" s="534" t="s">
        <v>452</v>
      </c>
      <c r="R1" s="535"/>
      <c r="S1" s="535"/>
    </row>
    <row r="2" spans="1:19" ht="6" customHeight="1" thickBot="1">
      <c r="B2" s="537"/>
      <c r="C2" s="537"/>
    </row>
    <row r="3" spans="1:19" ht="20.100000000000001" customHeight="1" thickBot="1">
      <c r="A3" s="263" t="s">
        <v>2</v>
      </c>
      <c r="B3" s="529" t="s">
        <v>73</v>
      </c>
      <c r="C3" s="530"/>
      <c r="D3" s="530"/>
      <c r="E3" s="530"/>
      <c r="F3" s="530"/>
      <c r="G3" s="530"/>
      <c r="H3" s="530"/>
      <c r="I3" s="531"/>
      <c r="K3" s="263" t="s">
        <v>3</v>
      </c>
      <c r="L3" s="529" t="s">
        <v>472</v>
      </c>
      <c r="M3" s="530"/>
      <c r="N3" s="530"/>
      <c r="O3" s="530"/>
      <c r="P3" s="530"/>
      <c r="Q3" s="530"/>
      <c r="R3" s="530"/>
      <c r="S3" s="531"/>
    </row>
    <row r="4" spans="1:19" ht="5.0999999999999996" customHeight="1" thickBot="1"/>
    <row r="5" spans="1:19" ht="12.95" customHeight="1">
      <c r="A5" s="521" t="s">
        <v>4</v>
      </c>
      <c r="B5" s="522"/>
      <c r="C5" s="506" t="s">
        <v>5</v>
      </c>
      <c r="D5" s="508" t="s">
        <v>6</v>
      </c>
      <c r="E5" s="509"/>
      <c r="F5" s="509"/>
      <c r="G5" s="510"/>
      <c r="H5" s="511" t="s">
        <v>7</v>
      </c>
      <c r="I5" s="512"/>
      <c r="K5" s="521" t="s">
        <v>4</v>
      </c>
      <c r="L5" s="522"/>
      <c r="M5" s="506" t="s">
        <v>5</v>
      </c>
      <c r="N5" s="508" t="s">
        <v>6</v>
      </c>
      <c r="O5" s="509"/>
      <c r="P5" s="509"/>
      <c r="Q5" s="510"/>
      <c r="R5" s="511" t="s">
        <v>7</v>
      </c>
      <c r="S5" s="512"/>
    </row>
    <row r="6" spans="1:19" ht="12.95" customHeight="1" thickBot="1">
      <c r="A6" s="523" t="s">
        <v>8</v>
      </c>
      <c r="B6" s="524"/>
      <c r="C6" s="507"/>
      <c r="D6" s="262" t="s">
        <v>9</v>
      </c>
      <c r="E6" s="261" t="s">
        <v>10</v>
      </c>
      <c r="F6" s="261" t="s">
        <v>11</v>
      </c>
      <c r="G6" s="260" t="s">
        <v>12</v>
      </c>
      <c r="H6" s="259" t="s">
        <v>63</v>
      </c>
      <c r="I6" s="258" t="s">
        <v>13</v>
      </c>
      <c r="K6" s="523" t="s">
        <v>8</v>
      </c>
      <c r="L6" s="524"/>
      <c r="M6" s="507"/>
      <c r="N6" s="262" t="s">
        <v>9</v>
      </c>
      <c r="O6" s="261" t="s">
        <v>10</v>
      </c>
      <c r="P6" s="261" t="s">
        <v>11</v>
      </c>
      <c r="Q6" s="260" t="s">
        <v>12</v>
      </c>
      <c r="R6" s="259" t="s">
        <v>63</v>
      </c>
      <c r="S6" s="258" t="s">
        <v>13</v>
      </c>
    </row>
    <row r="7" spans="1:19" ht="5.0999999999999996" customHeight="1" thickBot="1"/>
    <row r="8" spans="1:19" ht="12.95" customHeight="1">
      <c r="A8" s="525" t="s">
        <v>471</v>
      </c>
      <c r="B8" s="526"/>
      <c r="C8" s="257">
        <v>1</v>
      </c>
      <c r="D8" s="256">
        <v>128</v>
      </c>
      <c r="E8" s="255">
        <v>70</v>
      </c>
      <c r="F8" s="255">
        <v>3</v>
      </c>
      <c r="G8" s="254">
        <f>IF(AND(ISBLANK(D8),ISBLANK(E8)),"",D8+E8)</f>
        <v>198</v>
      </c>
      <c r="H8" s="253">
        <f>IF(OR(ISNUMBER($G8),ISNUMBER($Q8)),(SIGN(N($G8)-N($Q8))+1)/2,"")</f>
        <v>0.5</v>
      </c>
      <c r="I8" s="247"/>
      <c r="K8" s="525" t="s">
        <v>470</v>
      </c>
      <c r="L8" s="526"/>
      <c r="M8" s="257">
        <v>1</v>
      </c>
      <c r="N8" s="256">
        <v>138</v>
      </c>
      <c r="O8" s="255">
        <v>60</v>
      </c>
      <c r="P8" s="255">
        <v>5</v>
      </c>
      <c r="Q8" s="254">
        <f>IF(AND(ISBLANK(N8),ISBLANK(O8)),"",N8+O8)</f>
        <v>198</v>
      </c>
      <c r="R8" s="253">
        <f>IF(ISNUMBER($H8),1-$H8,"")</f>
        <v>0.5</v>
      </c>
      <c r="S8" s="247"/>
    </row>
    <row r="9" spans="1:19" ht="12.95" customHeight="1">
      <c r="A9" s="527"/>
      <c r="B9" s="528"/>
      <c r="C9" s="252">
        <v>2</v>
      </c>
      <c r="D9" s="251">
        <v>155</v>
      </c>
      <c r="E9" s="250">
        <v>42</v>
      </c>
      <c r="F9" s="250">
        <v>8</v>
      </c>
      <c r="G9" s="249">
        <f>IF(AND(ISBLANK(D9),ISBLANK(E9)),"",D9+E9)</f>
        <v>197</v>
      </c>
      <c r="H9" s="248">
        <f>IF(OR(ISNUMBER($G9),ISNUMBER($Q9)),(SIGN(N($G9)-N($Q9))+1)/2,"")</f>
        <v>1</v>
      </c>
      <c r="I9" s="247"/>
      <c r="K9" s="527"/>
      <c r="L9" s="528"/>
      <c r="M9" s="252">
        <v>2</v>
      </c>
      <c r="N9" s="251">
        <v>133</v>
      </c>
      <c r="O9" s="250">
        <v>45</v>
      </c>
      <c r="P9" s="250">
        <v>6</v>
      </c>
      <c r="Q9" s="249">
        <f>IF(AND(ISBLANK(N9),ISBLANK(O9)),"",N9+O9)</f>
        <v>178</v>
      </c>
      <c r="R9" s="248">
        <f>IF(ISNUMBER($H9),1-$H9,"")</f>
        <v>0</v>
      </c>
      <c r="S9" s="247"/>
    </row>
    <row r="10" spans="1:19" ht="12.95" customHeight="1" thickBot="1">
      <c r="A10" s="513" t="s">
        <v>195</v>
      </c>
      <c r="B10" s="514"/>
      <c r="C10" s="252">
        <v>3</v>
      </c>
      <c r="D10" s="251"/>
      <c r="E10" s="250"/>
      <c r="F10" s="250"/>
      <c r="G10" s="249" t="str">
        <f>IF(AND(ISBLANK(D10),ISBLANK(E10)),"",D10+E10)</f>
        <v/>
      </c>
      <c r="H10" s="248" t="str">
        <f>IF(OR(ISNUMBER($G10),ISNUMBER($Q10)),(SIGN(N($G10)-N($Q10))+1)/2,"")</f>
        <v/>
      </c>
      <c r="I10" s="247"/>
      <c r="K10" s="513" t="s">
        <v>177</v>
      </c>
      <c r="L10" s="514"/>
      <c r="M10" s="252">
        <v>3</v>
      </c>
      <c r="N10" s="251"/>
      <c r="O10" s="250"/>
      <c r="P10" s="250"/>
      <c r="Q10" s="249" t="str">
        <f>IF(AND(ISBLANK(N10),ISBLANK(O10)),"",N10+O10)</f>
        <v/>
      </c>
      <c r="R10" s="248" t="str">
        <f>IF(ISNUMBER($H10),1-$H10,"")</f>
        <v/>
      </c>
      <c r="S10" s="247"/>
    </row>
    <row r="11" spans="1:19" ht="12.95" customHeight="1">
      <c r="A11" s="515"/>
      <c r="B11" s="516"/>
      <c r="C11" s="246">
        <v>4</v>
      </c>
      <c r="D11" s="245"/>
      <c r="E11" s="244"/>
      <c r="F11" s="244"/>
      <c r="G11" s="243" t="str">
        <f>IF(AND(ISBLANK(D11),ISBLANK(E11)),"",D11+E11)</f>
        <v/>
      </c>
      <c r="H11" s="242" t="str">
        <f>IF(OR(ISNUMBER($G11),ISNUMBER($Q11)),(SIGN(N($G11)-N($Q11))+1)/2,"")</f>
        <v/>
      </c>
      <c r="I11" s="519">
        <f>IF(ISNUMBER(H12),(SIGN(1000*($H12-$R12)+$G12-$Q12)+1)/2,"")</f>
        <v>1</v>
      </c>
      <c r="K11" s="515"/>
      <c r="L11" s="516"/>
      <c r="M11" s="246">
        <v>4</v>
      </c>
      <c r="N11" s="245"/>
      <c r="O11" s="244"/>
      <c r="P11" s="244"/>
      <c r="Q11" s="243" t="str">
        <f>IF(AND(ISBLANK(N11),ISBLANK(O11)),"",N11+O11)</f>
        <v/>
      </c>
      <c r="R11" s="242" t="str">
        <f>IF(ISNUMBER($H11),1-$H11,"")</f>
        <v/>
      </c>
      <c r="S11" s="519">
        <f>IF(ISNUMBER($I11),1-$I11,"")</f>
        <v>0</v>
      </c>
    </row>
    <row r="12" spans="1:19" ht="15.95" customHeight="1" thickBot="1">
      <c r="A12" s="517">
        <v>23635</v>
      </c>
      <c r="B12" s="518"/>
      <c r="C12" s="241" t="s">
        <v>12</v>
      </c>
      <c r="D12" s="238">
        <f>IF(ISNUMBER($G12),SUM(D8:D11),"")</f>
        <v>283</v>
      </c>
      <c r="E12" s="240">
        <f>IF(ISNUMBER($G12),SUM(E8:E11),"")</f>
        <v>112</v>
      </c>
      <c r="F12" s="240">
        <f>IF(ISNUMBER($G12),SUM(F8:F11),"")</f>
        <v>11</v>
      </c>
      <c r="G12" s="239">
        <f>IF(SUM($G8:$G11)+SUM($Q8:$Q11)&gt;0,SUM(G8:G11),"")</f>
        <v>395</v>
      </c>
      <c r="H12" s="238">
        <f>IF(ISNUMBER($G12),SUM(H8:H11),"")</f>
        <v>1.5</v>
      </c>
      <c r="I12" s="520"/>
      <c r="K12" s="517">
        <v>20149</v>
      </c>
      <c r="L12" s="518"/>
      <c r="M12" s="241" t="s">
        <v>12</v>
      </c>
      <c r="N12" s="238">
        <f>IF(ISNUMBER($G12),SUM(N8:N11),"")</f>
        <v>271</v>
      </c>
      <c r="O12" s="240">
        <f>IF(ISNUMBER($G12),SUM(O8:O11),"")</f>
        <v>105</v>
      </c>
      <c r="P12" s="240">
        <f>IF(ISNUMBER($G12),SUM(P8:P11),"")</f>
        <v>11</v>
      </c>
      <c r="Q12" s="239">
        <f>IF(SUM($G8:$G11)+SUM($Q8:$Q11)&gt;0,SUM(Q8:Q11),"")</f>
        <v>376</v>
      </c>
      <c r="R12" s="238">
        <f>IF(ISNUMBER($G12),SUM(R8:R11),"")</f>
        <v>0.5</v>
      </c>
      <c r="S12" s="520"/>
    </row>
    <row r="13" spans="1:19" ht="12.95" customHeight="1">
      <c r="A13" s="525" t="s">
        <v>469</v>
      </c>
      <c r="B13" s="526"/>
      <c r="C13" s="257">
        <v>1</v>
      </c>
      <c r="D13" s="256">
        <v>149</v>
      </c>
      <c r="E13" s="255">
        <v>71</v>
      </c>
      <c r="F13" s="255">
        <v>2</v>
      </c>
      <c r="G13" s="254">
        <f>IF(AND(ISBLANK(D13),ISBLANK(E13)),"",D13+E13)</f>
        <v>220</v>
      </c>
      <c r="H13" s="253">
        <f>IF(OR(ISNUMBER($G13),ISNUMBER($Q13)),(SIGN(N($G13)-N($Q13))+1)/2,"")</f>
        <v>1</v>
      </c>
      <c r="I13" s="247"/>
      <c r="K13" s="525" t="s">
        <v>468</v>
      </c>
      <c r="L13" s="526"/>
      <c r="M13" s="257">
        <v>1</v>
      </c>
      <c r="N13" s="256">
        <v>129</v>
      </c>
      <c r="O13" s="255">
        <v>26</v>
      </c>
      <c r="P13" s="255">
        <v>12</v>
      </c>
      <c r="Q13" s="254">
        <f>IF(AND(ISBLANK(N13),ISBLANK(O13)),"",N13+O13)</f>
        <v>155</v>
      </c>
      <c r="R13" s="253">
        <f>IF(ISNUMBER($H13),1-$H13,"")</f>
        <v>0</v>
      </c>
      <c r="S13" s="247"/>
    </row>
    <row r="14" spans="1:19" ht="12.95" customHeight="1">
      <c r="A14" s="527"/>
      <c r="B14" s="528"/>
      <c r="C14" s="252">
        <v>2</v>
      </c>
      <c r="D14" s="251">
        <v>141</v>
      </c>
      <c r="E14" s="250">
        <v>70</v>
      </c>
      <c r="F14" s="250">
        <v>2</v>
      </c>
      <c r="G14" s="249">
        <f>IF(AND(ISBLANK(D14),ISBLANK(E14)),"",D14+E14)</f>
        <v>211</v>
      </c>
      <c r="H14" s="248">
        <f>IF(OR(ISNUMBER($G14),ISNUMBER($Q14)),(SIGN(N($G14)-N($Q14))+1)/2,"")</f>
        <v>1</v>
      </c>
      <c r="I14" s="247"/>
      <c r="K14" s="527"/>
      <c r="L14" s="528"/>
      <c r="M14" s="252">
        <v>2</v>
      </c>
      <c r="N14" s="251">
        <v>147</v>
      </c>
      <c r="O14" s="250">
        <v>35</v>
      </c>
      <c r="P14" s="250">
        <v>8</v>
      </c>
      <c r="Q14" s="249">
        <f>IF(AND(ISBLANK(N14),ISBLANK(O14)),"",N14+O14)</f>
        <v>182</v>
      </c>
      <c r="R14" s="248">
        <f>IF(ISNUMBER($H14),1-$H14,"")</f>
        <v>0</v>
      </c>
      <c r="S14" s="247"/>
    </row>
    <row r="15" spans="1:19" ht="12.95" customHeight="1" thickBot="1">
      <c r="A15" s="513" t="s">
        <v>107</v>
      </c>
      <c r="B15" s="514"/>
      <c r="C15" s="252">
        <v>3</v>
      </c>
      <c r="D15" s="251"/>
      <c r="E15" s="250"/>
      <c r="F15" s="250"/>
      <c r="G15" s="249" t="str">
        <f>IF(AND(ISBLANK(D15),ISBLANK(E15)),"",D15+E15)</f>
        <v/>
      </c>
      <c r="H15" s="248" t="str">
        <f>IF(OR(ISNUMBER($G15),ISNUMBER($Q15)),(SIGN(N($G15)-N($Q15))+1)/2,"")</f>
        <v/>
      </c>
      <c r="I15" s="247"/>
      <c r="K15" s="513" t="s">
        <v>197</v>
      </c>
      <c r="L15" s="514"/>
      <c r="M15" s="252">
        <v>3</v>
      </c>
      <c r="N15" s="251"/>
      <c r="O15" s="250"/>
      <c r="P15" s="250"/>
      <c r="Q15" s="249" t="str">
        <f>IF(AND(ISBLANK(N15),ISBLANK(O15)),"",N15+O15)</f>
        <v/>
      </c>
      <c r="R15" s="248" t="str">
        <f>IF(ISNUMBER($H15),1-$H15,"")</f>
        <v/>
      </c>
      <c r="S15" s="247"/>
    </row>
    <row r="16" spans="1:19" ht="12.95" customHeight="1">
      <c r="A16" s="515"/>
      <c r="B16" s="516"/>
      <c r="C16" s="246">
        <v>4</v>
      </c>
      <c r="D16" s="245"/>
      <c r="E16" s="244"/>
      <c r="F16" s="244"/>
      <c r="G16" s="243" t="str">
        <f>IF(AND(ISBLANK(D16),ISBLANK(E16)),"",D16+E16)</f>
        <v/>
      </c>
      <c r="H16" s="242" t="str">
        <f>IF(OR(ISNUMBER($G16),ISNUMBER($Q16)),(SIGN(N($G16)-N($Q16))+1)/2,"")</f>
        <v/>
      </c>
      <c r="I16" s="519">
        <f>IF(ISNUMBER(H17),(SIGN(1000*($H17-$R17)+$G17-$Q17)+1)/2,"")</f>
        <v>1</v>
      </c>
      <c r="K16" s="515"/>
      <c r="L16" s="516"/>
      <c r="M16" s="246">
        <v>4</v>
      </c>
      <c r="N16" s="245"/>
      <c r="O16" s="244"/>
      <c r="P16" s="244"/>
      <c r="Q16" s="243" t="str">
        <f>IF(AND(ISBLANK(N16),ISBLANK(O16)),"",N16+O16)</f>
        <v/>
      </c>
      <c r="R16" s="242" t="str">
        <f>IF(ISNUMBER($H16),1-$H16,"")</f>
        <v/>
      </c>
      <c r="S16" s="519">
        <f>IF(ISNUMBER($I16),1-$I16,"")</f>
        <v>0</v>
      </c>
    </row>
    <row r="17" spans="1:19" ht="15.95" customHeight="1" thickBot="1">
      <c r="A17" s="517">
        <v>2725</v>
      </c>
      <c r="B17" s="518"/>
      <c r="C17" s="241" t="s">
        <v>12</v>
      </c>
      <c r="D17" s="238">
        <f>IF(ISNUMBER($G17),SUM(D13:D16),"")</f>
        <v>290</v>
      </c>
      <c r="E17" s="240">
        <f>IF(ISNUMBER($G17),SUM(E13:E16),"")</f>
        <v>141</v>
      </c>
      <c r="F17" s="240">
        <f>IF(ISNUMBER($G17),SUM(F13:F16),"")</f>
        <v>4</v>
      </c>
      <c r="G17" s="239">
        <f>IF(SUM($G13:$G16)+SUM($Q13:$Q16)&gt;0,SUM(G13:G16),"")</f>
        <v>431</v>
      </c>
      <c r="H17" s="238">
        <f>IF(ISNUMBER($G17),SUM(H13:H16),"")</f>
        <v>2</v>
      </c>
      <c r="I17" s="520"/>
      <c r="K17" s="517">
        <v>20405</v>
      </c>
      <c r="L17" s="518"/>
      <c r="M17" s="241" t="s">
        <v>12</v>
      </c>
      <c r="N17" s="238">
        <f>IF(ISNUMBER($G17),SUM(N13:N16),"")</f>
        <v>276</v>
      </c>
      <c r="O17" s="240">
        <f>IF(ISNUMBER($G17),SUM(O13:O16),"")</f>
        <v>61</v>
      </c>
      <c r="P17" s="240">
        <f>IF(ISNUMBER($G17),SUM(P13:P16),"")</f>
        <v>20</v>
      </c>
      <c r="Q17" s="239">
        <f>IF(SUM($G13:$G16)+SUM($Q13:$Q16)&gt;0,SUM(Q13:Q16),"")</f>
        <v>337</v>
      </c>
      <c r="R17" s="238">
        <f>IF(ISNUMBER($G17),SUM(R13:R16),"")</f>
        <v>0</v>
      </c>
      <c r="S17" s="520"/>
    </row>
    <row r="18" spans="1:19" ht="12.95" customHeight="1">
      <c r="A18" s="525" t="s">
        <v>467</v>
      </c>
      <c r="B18" s="526"/>
      <c r="C18" s="257">
        <v>1</v>
      </c>
      <c r="D18" s="256">
        <v>142</v>
      </c>
      <c r="E18" s="255">
        <v>45</v>
      </c>
      <c r="F18" s="255">
        <v>7</v>
      </c>
      <c r="G18" s="254">
        <f>IF(AND(ISBLANK(D18),ISBLANK(E18)),"",D18+E18)</f>
        <v>187</v>
      </c>
      <c r="H18" s="253">
        <f>IF(OR(ISNUMBER($G18),ISNUMBER($Q18)),(SIGN(N($G18)-N($Q18))+1)/2,"")</f>
        <v>0</v>
      </c>
      <c r="I18" s="247"/>
      <c r="K18" s="525" t="s">
        <v>466</v>
      </c>
      <c r="L18" s="526"/>
      <c r="M18" s="257">
        <v>1</v>
      </c>
      <c r="N18" s="256">
        <v>142</v>
      </c>
      <c r="O18" s="255">
        <v>60</v>
      </c>
      <c r="P18" s="255">
        <v>8</v>
      </c>
      <c r="Q18" s="254">
        <f>IF(AND(ISBLANK(N18),ISBLANK(O18)),"",N18+O18)</f>
        <v>202</v>
      </c>
      <c r="R18" s="253">
        <f>IF(ISNUMBER($H18),1-$H18,"")</f>
        <v>1</v>
      </c>
      <c r="S18" s="247"/>
    </row>
    <row r="19" spans="1:19" ht="12.95" customHeight="1">
      <c r="A19" s="527"/>
      <c r="B19" s="528"/>
      <c r="C19" s="252">
        <v>2</v>
      </c>
      <c r="D19" s="251">
        <v>143</v>
      </c>
      <c r="E19" s="250">
        <v>34</v>
      </c>
      <c r="F19" s="250">
        <v>10</v>
      </c>
      <c r="G19" s="249">
        <f>IF(AND(ISBLANK(D19),ISBLANK(E19)),"",D19+E19)</f>
        <v>177</v>
      </c>
      <c r="H19" s="248">
        <f>IF(OR(ISNUMBER($G19),ISNUMBER($Q19)),(SIGN(N($G19)-N($Q19))+1)/2,"")</f>
        <v>0</v>
      </c>
      <c r="I19" s="247"/>
      <c r="K19" s="527"/>
      <c r="L19" s="528"/>
      <c r="M19" s="252">
        <v>2</v>
      </c>
      <c r="N19" s="251">
        <v>134</v>
      </c>
      <c r="O19" s="250">
        <v>53</v>
      </c>
      <c r="P19" s="250">
        <v>6</v>
      </c>
      <c r="Q19" s="249">
        <f>IF(AND(ISBLANK(N19),ISBLANK(O19)),"",N19+O19)</f>
        <v>187</v>
      </c>
      <c r="R19" s="248">
        <f>IF(ISNUMBER($H19),1-$H19,"")</f>
        <v>1</v>
      </c>
      <c r="S19" s="247"/>
    </row>
    <row r="20" spans="1:19" ht="12.95" customHeight="1" thickBot="1">
      <c r="A20" s="513" t="s">
        <v>187</v>
      </c>
      <c r="B20" s="514"/>
      <c r="C20" s="252">
        <v>3</v>
      </c>
      <c r="D20" s="251"/>
      <c r="E20" s="250"/>
      <c r="F20" s="250"/>
      <c r="G20" s="249" t="str">
        <f>IF(AND(ISBLANK(D20),ISBLANK(E20)),"",D20+E20)</f>
        <v/>
      </c>
      <c r="H20" s="248" t="str">
        <f>IF(OR(ISNUMBER($G20),ISNUMBER($Q20)),(SIGN(N($G20)-N($Q20))+1)/2,"")</f>
        <v/>
      </c>
      <c r="I20" s="247"/>
      <c r="K20" s="513" t="s">
        <v>123</v>
      </c>
      <c r="L20" s="514"/>
      <c r="M20" s="252">
        <v>3</v>
      </c>
      <c r="N20" s="251"/>
      <c r="O20" s="250"/>
      <c r="P20" s="250"/>
      <c r="Q20" s="249" t="str">
        <f>IF(AND(ISBLANK(N20),ISBLANK(O20)),"",N20+O20)</f>
        <v/>
      </c>
      <c r="R20" s="248" t="str">
        <f>IF(ISNUMBER($H20),1-$H20,"")</f>
        <v/>
      </c>
      <c r="S20" s="247"/>
    </row>
    <row r="21" spans="1:19" ht="12.95" customHeight="1">
      <c r="A21" s="515"/>
      <c r="B21" s="516"/>
      <c r="C21" s="246">
        <v>4</v>
      </c>
      <c r="D21" s="245"/>
      <c r="E21" s="244"/>
      <c r="F21" s="244"/>
      <c r="G21" s="243" t="str">
        <f>IF(AND(ISBLANK(D21),ISBLANK(E21)),"",D21+E21)</f>
        <v/>
      </c>
      <c r="H21" s="242" t="str">
        <f>IF(OR(ISNUMBER($G21),ISNUMBER($Q21)),(SIGN(N($G21)-N($Q21))+1)/2,"")</f>
        <v/>
      </c>
      <c r="I21" s="519">
        <f>IF(ISNUMBER(H22),(SIGN(1000*($H22-$R22)+$G22-$Q22)+1)/2,"")</f>
        <v>0</v>
      </c>
      <c r="K21" s="515"/>
      <c r="L21" s="516"/>
      <c r="M21" s="246">
        <v>4</v>
      </c>
      <c r="N21" s="245"/>
      <c r="O21" s="244"/>
      <c r="P21" s="244"/>
      <c r="Q21" s="243" t="str">
        <f>IF(AND(ISBLANK(N21),ISBLANK(O21)),"",N21+O21)</f>
        <v/>
      </c>
      <c r="R21" s="242" t="str">
        <f>IF(ISNUMBER($H21),1-$H21,"")</f>
        <v/>
      </c>
      <c r="S21" s="519">
        <f>IF(ISNUMBER($I21),1-$I21,"")</f>
        <v>1</v>
      </c>
    </row>
    <row r="22" spans="1:19" ht="15.95" customHeight="1" thickBot="1">
      <c r="A22" s="517">
        <v>2707</v>
      </c>
      <c r="B22" s="518"/>
      <c r="C22" s="241" t="s">
        <v>12</v>
      </c>
      <c r="D22" s="238">
        <f>IF(ISNUMBER($G22),SUM(D18:D21),"")</f>
        <v>285</v>
      </c>
      <c r="E22" s="240">
        <f>IF(ISNUMBER($G22),SUM(E18:E21),"")</f>
        <v>79</v>
      </c>
      <c r="F22" s="240">
        <f>IF(ISNUMBER($G22),SUM(F18:F21),"")</f>
        <v>17</v>
      </c>
      <c r="G22" s="239">
        <f>IF(SUM($G18:$G21)+SUM($Q18:$Q21)&gt;0,SUM(G18:G21),"")</f>
        <v>364</v>
      </c>
      <c r="H22" s="238">
        <f>IF(ISNUMBER($G22),SUM(H18:H21),"")</f>
        <v>0</v>
      </c>
      <c r="I22" s="520"/>
      <c r="K22" s="517">
        <v>20144</v>
      </c>
      <c r="L22" s="518"/>
      <c r="M22" s="241" t="s">
        <v>12</v>
      </c>
      <c r="N22" s="238">
        <f>IF(ISNUMBER($G22),SUM(N18:N21),"")</f>
        <v>276</v>
      </c>
      <c r="O22" s="240">
        <f>IF(ISNUMBER($G22),SUM(O18:O21),"")</f>
        <v>113</v>
      </c>
      <c r="P22" s="240">
        <f>IF(ISNUMBER($G22),SUM(P18:P21),"")</f>
        <v>14</v>
      </c>
      <c r="Q22" s="239">
        <f>IF(SUM($G18:$G21)+SUM($Q18:$Q21)&gt;0,SUM(Q18:Q21),"")</f>
        <v>389</v>
      </c>
      <c r="R22" s="238">
        <f>IF(ISNUMBER($G22),SUM(R18:R21),"")</f>
        <v>2</v>
      </c>
      <c r="S22" s="520"/>
    </row>
    <row r="23" spans="1:19" ht="12.95" customHeight="1">
      <c r="A23" s="525" t="s">
        <v>465</v>
      </c>
      <c r="B23" s="526"/>
      <c r="C23" s="257">
        <v>1</v>
      </c>
      <c r="D23" s="256">
        <v>118</v>
      </c>
      <c r="E23" s="255">
        <v>44</v>
      </c>
      <c r="F23" s="255">
        <v>7</v>
      </c>
      <c r="G23" s="254">
        <f>IF(AND(ISBLANK(D23),ISBLANK(E23)),"",D23+E23)</f>
        <v>162</v>
      </c>
      <c r="H23" s="253">
        <f>IF(OR(ISNUMBER($G23),ISNUMBER($Q23)),(SIGN(N($G23)-N($Q23))+1)/2,"")</f>
        <v>0</v>
      </c>
      <c r="I23" s="247"/>
      <c r="K23" s="525" t="s">
        <v>464</v>
      </c>
      <c r="L23" s="526"/>
      <c r="M23" s="257">
        <v>1</v>
      </c>
      <c r="N23" s="256">
        <v>133</v>
      </c>
      <c r="O23" s="255">
        <v>53</v>
      </c>
      <c r="P23" s="255">
        <v>5</v>
      </c>
      <c r="Q23" s="254">
        <f>IF(AND(ISBLANK(N23),ISBLANK(O23)),"",N23+O23)</f>
        <v>186</v>
      </c>
      <c r="R23" s="253">
        <f>IF(ISNUMBER($H23),1-$H23,"")</f>
        <v>1</v>
      </c>
      <c r="S23" s="247"/>
    </row>
    <row r="24" spans="1:19" ht="12.95" customHeight="1">
      <c r="A24" s="527"/>
      <c r="B24" s="528"/>
      <c r="C24" s="252">
        <v>2</v>
      </c>
      <c r="D24" s="251">
        <v>144</v>
      </c>
      <c r="E24" s="250">
        <v>33</v>
      </c>
      <c r="F24" s="250">
        <v>14</v>
      </c>
      <c r="G24" s="249">
        <f>IF(AND(ISBLANK(D24),ISBLANK(E24)),"",D24+E24)</f>
        <v>177</v>
      </c>
      <c r="H24" s="248">
        <f>IF(OR(ISNUMBER($G24),ISNUMBER($Q24)),(SIGN(N($G24)-N($Q24))+1)/2,"")</f>
        <v>0</v>
      </c>
      <c r="I24" s="247"/>
      <c r="K24" s="527"/>
      <c r="L24" s="528"/>
      <c r="M24" s="252">
        <v>2</v>
      </c>
      <c r="N24" s="251">
        <v>138</v>
      </c>
      <c r="O24" s="250">
        <v>62</v>
      </c>
      <c r="P24" s="250">
        <v>5</v>
      </c>
      <c r="Q24" s="249">
        <f>IF(AND(ISBLANK(N24),ISBLANK(O24)),"",N24+O24)</f>
        <v>200</v>
      </c>
      <c r="R24" s="248">
        <f>IF(ISNUMBER($H24),1-$H24,"")</f>
        <v>1</v>
      </c>
      <c r="S24" s="247"/>
    </row>
    <row r="25" spans="1:19" ht="12.95" customHeight="1" thickBot="1">
      <c r="A25" s="513" t="s">
        <v>123</v>
      </c>
      <c r="B25" s="514"/>
      <c r="C25" s="252">
        <v>3</v>
      </c>
      <c r="D25" s="251"/>
      <c r="E25" s="250"/>
      <c r="F25" s="250"/>
      <c r="G25" s="249" t="str">
        <f>IF(AND(ISBLANK(D25),ISBLANK(E25)),"",D25+E25)</f>
        <v/>
      </c>
      <c r="H25" s="248" t="str">
        <f>IF(OR(ISNUMBER($G25),ISNUMBER($Q25)),(SIGN(N($G25)-N($Q25))+1)/2,"")</f>
        <v/>
      </c>
      <c r="I25" s="247"/>
      <c r="K25" s="513" t="s">
        <v>199</v>
      </c>
      <c r="L25" s="514"/>
      <c r="M25" s="252">
        <v>3</v>
      </c>
      <c r="N25" s="251"/>
      <c r="O25" s="250"/>
      <c r="P25" s="250"/>
      <c r="Q25" s="249" t="str">
        <f>IF(AND(ISBLANK(N25),ISBLANK(O25)),"",N25+O25)</f>
        <v/>
      </c>
      <c r="R25" s="248" t="str">
        <f>IF(ISNUMBER($H25),1-$H25,"")</f>
        <v/>
      </c>
      <c r="S25" s="247"/>
    </row>
    <row r="26" spans="1:19" ht="12.95" customHeight="1">
      <c r="A26" s="515"/>
      <c r="B26" s="516"/>
      <c r="C26" s="246">
        <v>4</v>
      </c>
      <c r="D26" s="245"/>
      <c r="E26" s="244"/>
      <c r="F26" s="244"/>
      <c r="G26" s="243" t="str">
        <f>IF(AND(ISBLANK(D26),ISBLANK(E26)),"",D26+E26)</f>
        <v/>
      </c>
      <c r="H26" s="242" t="str">
        <f>IF(OR(ISNUMBER($G26),ISNUMBER($Q26)),(SIGN(N($G26)-N($Q26))+1)/2,"")</f>
        <v/>
      </c>
      <c r="I26" s="519">
        <f>IF(ISNUMBER(H27),(SIGN(1000*($H27-$R27)+$G27-$Q27)+1)/2,"")</f>
        <v>0</v>
      </c>
      <c r="K26" s="515"/>
      <c r="L26" s="516"/>
      <c r="M26" s="246">
        <v>4</v>
      </c>
      <c r="N26" s="245"/>
      <c r="O26" s="244"/>
      <c r="P26" s="244"/>
      <c r="Q26" s="243" t="str">
        <f>IF(AND(ISBLANK(N26),ISBLANK(O26)),"",N26+O26)</f>
        <v/>
      </c>
      <c r="R26" s="242" t="str">
        <f>IF(ISNUMBER($H26),1-$H26,"")</f>
        <v/>
      </c>
      <c r="S26" s="519">
        <f>IF(ISNUMBER($I26),1-$I26,"")</f>
        <v>1</v>
      </c>
    </row>
    <row r="27" spans="1:19" ht="15.95" customHeight="1" thickBot="1">
      <c r="A27" s="517">
        <v>25453</v>
      </c>
      <c r="B27" s="518"/>
      <c r="C27" s="241" t="s">
        <v>12</v>
      </c>
      <c r="D27" s="238">
        <f>IF(ISNUMBER($G27),SUM(D23:D26),"")</f>
        <v>262</v>
      </c>
      <c r="E27" s="240">
        <f>IF(ISNUMBER($G27),SUM(E23:E26),"")</f>
        <v>77</v>
      </c>
      <c r="F27" s="240">
        <f>IF(ISNUMBER($G27),SUM(F23:F26),"")</f>
        <v>21</v>
      </c>
      <c r="G27" s="239">
        <f>IF(SUM($G23:$G26)+SUM($Q23:$Q26)&gt;0,SUM(G23:G26),"")</f>
        <v>339</v>
      </c>
      <c r="H27" s="238">
        <f>IF(ISNUMBER($G27),SUM(H23:H26),"")</f>
        <v>0</v>
      </c>
      <c r="I27" s="520"/>
      <c r="K27" s="517">
        <v>20150</v>
      </c>
      <c r="L27" s="518"/>
      <c r="M27" s="241" t="s">
        <v>12</v>
      </c>
      <c r="N27" s="238">
        <f>IF(ISNUMBER($G27),SUM(N23:N26),"")</f>
        <v>271</v>
      </c>
      <c r="O27" s="240">
        <f>IF(ISNUMBER($G27),SUM(O23:O26),"")</f>
        <v>115</v>
      </c>
      <c r="P27" s="240">
        <f>IF(ISNUMBER($G27),SUM(P23:P26),"")</f>
        <v>10</v>
      </c>
      <c r="Q27" s="239">
        <f>IF(SUM($G23:$G26)+SUM($Q23:$Q26)&gt;0,SUM(Q23:Q26),"")</f>
        <v>386</v>
      </c>
      <c r="R27" s="238">
        <f>IF(ISNUMBER($G27),SUM(R23:R26),"")</f>
        <v>2</v>
      </c>
      <c r="S27" s="520"/>
    </row>
    <row r="28" spans="1:19" ht="12.95" customHeight="1">
      <c r="A28" s="525" t="s">
        <v>463</v>
      </c>
      <c r="B28" s="526"/>
      <c r="C28" s="257">
        <v>1</v>
      </c>
      <c r="D28" s="256">
        <v>139</v>
      </c>
      <c r="E28" s="255">
        <v>45</v>
      </c>
      <c r="F28" s="255">
        <v>7</v>
      </c>
      <c r="G28" s="254">
        <f>IF(AND(ISBLANK(D28),ISBLANK(E28)),"",D28+E28)</f>
        <v>184</v>
      </c>
      <c r="H28" s="253">
        <f>IF(OR(ISNUMBER($G28),ISNUMBER($Q28)),(SIGN(N($G28)-N($Q28))+1)/2,"")</f>
        <v>1</v>
      </c>
      <c r="I28" s="247"/>
      <c r="K28" s="525" t="s">
        <v>462</v>
      </c>
      <c r="L28" s="526"/>
      <c r="M28" s="257">
        <v>1</v>
      </c>
      <c r="N28" s="256">
        <v>133</v>
      </c>
      <c r="O28" s="255">
        <v>45</v>
      </c>
      <c r="P28" s="255">
        <v>6</v>
      </c>
      <c r="Q28" s="254">
        <f>IF(AND(ISBLANK(N28),ISBLANK(O28)),"",N28+O28)</f>
        <v>178</v>
      </c>
      <c r="R28" s="253">
        <f>IF(ISNUMBER($H28),1-$H28,"")</f>
        <v>0</v>
      </c>
      <c r="S28" s="247"/>
    </row>
    <row r="29" spans="1:19" ht="12.95" customHeight="1">
      <c r="A29" s="527"/>
      <c r="B29" s="528"/>
      <c r="C29" s="252">
        <v>2</v>
      </c>
      <c r="D29" s="251">
        <v>159</v>
      </c>
      <c r="E29" s="250">
        <v>70</v>
      </c>
      <c r="F29" s="250">
        <v>1</v>
      </c>
      <c r="G29" s="249">
        <f>IF(AND(ISBLANK(D29),ISBLANK(E29)),"",D29+E29)</f>
        <v>229</v>
      </c>
      <c r="H29" s="248">
        <f>IF(OR(ISNUMBER($G29),ISNUMBER($Q29)),(SIGN(N($G29)-N($Q29))+1)/2,"")</f>
        <v>1</v>
      </c>
      <c r="I29" s="247"/>
      <c r="K29" s="527"/>
      <c r="L29" s="528"/>
      <c r="M29" s="252">
        <v>2</v>
      </c>
      <c r="N29" s="251">
        <v>147</v>
      </c>
      <c r="O29" s="250">
        <v>77</v>
      </c>
      <c r="P29" s="250">
        <v>1</v>
      </c>
      <c r="Q29" s="249">
        <f>IF(AND(ISBLANK(N29),ISBLANK(O29)),"",N29+O29)</f>
        <v>224</v>
      </c>
      <c r="R29" s="248">
        <f>IF(ISNUMBER($H29),1-$H29,"")</f>
        <v>0</v>
      </c>
      <c r="S29" s="247"/>
    </row>
    <row r="30" spans="1:19" ht="12.95" customHeight="1" thickBot="1">
      <c r="A30" s="513" t="s">
        <v>171</v>
      </c>
      <c r="B30" s="514"/>
      <c r="C30" s="252">
        <v>3</v>
      </c>
      <c r="D30" s="251"/>
      <c r="E30" s="250"/>
      <c r="F30" s="250"/>
      <c r="G30" s="249" t="str">
        <f>IF(AND(ISBLANK(D30),ISBLANK(E30)),"",D30+E30)</f>
        <v/>
      </c>
      <c r="H30" s="248" t="str">
        <f>IF(OR(ISNUMBER($G30),ISNUMBER($Q30)),(SIGN(N($G30)-N($Q30))+1)/2,"")</f>
        <v/>
      </c>
      <c r="I30" s="247"/>
      <c r="K30" s="513" t="s">
        <v>205</v>
      </c>
      <c r="L30" s="514"/>
      <c r="M30" s="252">
        <v>3</v>
      </c>
      <c r="N30" s="251"/>
      <c r="O30" s="250"/>
      <c r="P30" s="250"/>
      <c r="Q30" s="249" t="str">
        <f>IF(AND(ISBLANK(N30),ISBLANK(O30)),"",N30+O30)</f>
        <v/>
      </c>
      <c r="R30" s="248" t="str">
        <f>IF(ISNUMBER($H30),1-$H30,"")</f>
        <v/>
      </c>
      <c r="S30" s="247"/>
    </row>
    <row r="31" spans="1:19" ht="12.95" customHeight="1">
      <c r="A31" s="515"/>
      <c r="B31" s="516"/>
      <c r="C31" s="246">
        <v>4</v>
      </c>
      <c r="D31" s="245"/>
      <c r="E31" s="244"/>
      <c r="F31" s="244"/>
      <c r="G31" s="243" t="str">
        <f>IF(AND(ISBLANK(D31),ISBLANK(E31)),"",D31+E31)</f>
        <v/>
      </c>
      <c r="H31" s="242" t="str">
        <f>IF(OR(ISNUMBER($G31),ISNUMBER($Q31)),(SIGN(N($G31)-N($Q31))+1)/2,"")</f>
        <v/>
      </c>
      <c r="I31" s="519">
        <f>IF(ISNUMBER(H32),(SIGN(1000*($H32-$R32)+$G32-$Q32)+1)/2,"")</f>
        <v>1</v>
      </c>
      <c r="K31" s="515"/>
      <c r="L31" s="516"/>
      <c r="M31" s="246">
        <v>4</v>
      </c>
      <c r="N31" s="245"/>
      <c r="O31" s="244"/>
      <c r="P31" s="244"/>
      <c r="Q31" s="243" t="str">
        <f>IF(AND(ISBLANK(N31),ISBLANK(O31)),"",N31+O31)</f>
        <v/>
      </c>
      <c r="R31" s="242" t="str">
        <f>IF(ISNUMBER($H31),1-$H31,"")</f>
        <v/>
      </c>
      <c r="S31" s="519">
        <f>IF(ISNUMBER($I31),1-$I31,"")</f>
        <v>0</v>
      </c>
    </row>
    <row r="32" spans="1:19" ht="15.95" customHeight="1" thickBot="1">
      <c r="A32" s="517">
        <v>2705</v>
      </c>
      <c r="B32" s="518"/>
      <c r="C32" s="241" t="s">
        <v>12</v>
      </c>
      <c r="D32" s="238">
        <f>IF(ISNUMBER($G32),SUM(D28:D31),"")</f>
        <v>298</v>
      </c>
      <c r="E32" s="240">
        <f>IF(ISNUMBER($G32),SUM(E28:E31),"")</f>
        <v>115</v>
      </c>
      <c r="F32" s="240">
        <f>IF(ISNUMBER($G32),SUM(F28:F31),"")</f>
        <v>8</v>
      </c>
      <c r="G32" s="239">
        <f>IF(SUM($G28:$G31)+SUM($Q28:$Q31)&gt;0,SUM(G28:G31),"")</f>
        <v>413</v>
      </c>
      <c r="H32" s="238">
        <f>IF(ISNUMBER($G32),SUM(H28:H31),"")</f>
        <v>2</v>
      </c>
      <c r="I32" s="520"/>
      <c r="K32" s="517">
        <v>20143</v>
      </c>
      <c r="L32" s="518"/>
      <c r="M32" s="241" t="s">
        <v>12</v>
      </c>
      <c r="N32" s="238">
        <f>IF(ISNUMBER($G32),SUM(N28:N31),"")</f>
        <v>280</v>
      </c>
      <c r="O32" s="240">
        <f>IF(ISNUMBER($G32),SUM(O28:O31),"")</f>
        <v>122</v>
      </c>
      <c r="P32" s="240">
        <f>IF(ISNUMBER($G32),SUM(P28:P31),"")</f>
        <v>7</v>
      </c>
      <c r="Q32" s="239">
        <f>IF(SUM($G28:$G31)+SUM($Q28:$Q31)&gt;0,SUM(Q28:Q31),"")</f>
        <v>402</v>
      </c>
      <c r="R32" s="238">
        <f>IF(ISNUMBER($G32),SUM(R28:R31),"")</f>
        <v>0</v>
      </c>
      <c r="S32" s="520"/>
    </row>
    <row r="33" spans="1:19" ht="12.95" customHeight="1">
      <c r="A33" s="525" t="s">
        <v>450</v>
      </c>
      <c r="B33" s="526"/>
      <c r="C33" s="257">
        <v>1</v>
      </c>
      <c r="D33" s="256">
        <v>133</v>
      </c>
      <c r="E33" s="255">
        <v>71</v>
      </c>
      <c r="F33" s="255">
        <v>4</v>
      </c>
      <c r="G33" s="254">
        <f>IF(AND(ISBLANK(D33),ISBLANK(E33)),"",D33+E33)</f>
        <v>204</v>
      </c>
      <c r="H33" s="253">
        <f>IF(OR(ISNUMBER($G33),ISNUMBER($Q33)),(SIGN(N($G33)-N($Q33))+1)/2,"")</f>
        <v>0</v>
      </c>
      <c r="I33" s="247"/>
      <c r="K33" s="525" t="s">
        <v>461</v>
      </c>
      <c r="L33" s="526"/>
      <c r="M33" s="257">
        <v>1</v>
      </c>
      <c r="N33" s="256">
        <v>148</v>
      </c>
      <c r="O33" s="255">
        <v>70</v>
      </c>
      <c r="P33" s="255">
        <v>3</v>
      </c>
      <c r="Q33" s="254">
        <f>IF(AND(ISBLANK(N33),ISBLANK(O33)),"",N33+O33)</f>
        <v>218</v>
      </c>
      <c r="R33" s="253">
        <f>IF(ISNUMBER($H33),1-$H33,"")</f>
        <v>1</v>
      </c>
      <c r="S33" s="247"/>
    </row>
    <row r="34" spans="1:19" ht="12.95" customHeight="1">
      <c r="A34" s="527"/>
      <c r="B34" s="528"/>
      <c r="C34" s="252">
        <v>2</v>
      </c>
      <c r="D34" s="251">
        <v>141</v>
      </c>
      <c r="E34" s="250">
        <v>54</v>
      </c>
      <c r="F34" s="250">
        <v>4</v>
      </c>
      <c r="G34" s="249">
        <f>IF(AND(ISBLANK(D34),ISBLANK(E34)),"",D34+E34)</f>
        <v>195</v>
      </c>
      <c r="H34" s="248">
        <f>IF(OR(ISNUMBER($G34),ISNUMBER($Q34)),(SIGN(N($G34)-N($Q34))+1)/2,"")</f>
        <v>0</v>
      </c>
      <c r="I34" s="247"/>
      <c r="K34" s="527"/>
      <c r="L34" s="528"/>
      <c r="M34" s="252">
        <v>2</v>
      </c>
      <c r="N34" s="251">
        <v>143</v>
      </c>
      <c r="O34" s="250">
        <v>62</v>
      </c>
      <c r="P34" s="250">
        <v>2</v>
      </c>
      <c r="Q34" s="249">
        <f>IF(AND(ISBLANK(N34),ISBLANK(O34)),"",N34+O34)</f>
        <v>205</v>
      </c>
      <c r="R34" s="248">
        <f>IF(ISNUMBER($H34),1-$H34,"")</f>
        <v>1</v>
      </c>
      <c r="S34" s="247"/>
    </row>
    <row r="35" spans="1:19" ht="12.95" customHeight="1" thickBot="1">
      <c r="A35" s="513" t="s">
        <v>190</v>
      </c>
      <c r="B35" s="514"/>
      <c r="C35" s="252">
        <v>3</v>
      </c>
      <c r="D35" s="251"/>
      <c r="E35" s="250"/>
      <c r="F35" s="250"/>
      <c r="G35" s="249" t="str">
        <f>IF(AND(ISBLANK(D35),ISBLANK(E35)),"",D35+E35)</f>
        <v/>
      </c>
      <c r="H35" s="248" t="str">
        <f>IF(OR(ISNUMBER($G35),ISNUMBER($Q35)),(SIGN(N($G35)-N($Q35))+1)/2,"")</f>
        <v/>
      </c>
      <c r="I35" s="247"/>
      <c r="K35" s="513" t="s">
        <v>207</v>
      </c>
      <c r="L35" s="514"/>
      <c r="M35" s="252">
        <v>3</v>
      </c>
      <c r="N35" s="251"/>
      <c r="O35" s="250"/>
      <c r="P35" s="250"/>
      <c r="Q35" s="249" t="str">
        <f>IF(AND(ISBLANK(N35),ISBLANK(O35)),"",N35+O35)</f>
        <v/>
      </c>
      <c r="R35" s="248" t="str">
        <f>IF(ISNUMBER($H35),1-$H35,"")</f>
        <v/>
      </c>
      <c r="S35" s="247"/>
    </row>
    <row r="36" spans="1:19" ht="12.95" customHeight="1">
      <c r="A36" s="515"/>
      <c r="B36" s="516"/>
      <c r="C36" s="246">
        <v>4</v>
      </c>
      <c r="D36" s="245"/>
      <c r="E36" s="244"/>
      <c r="F36" s="244"/>
      <c r="G36" s="243" t="str">
        <f>IF(AND(ISBLANK(D36),ISBLANK(E36)),"",D36+E36)</f>
        <v/>
      </c>
      <c r="H36" s="242" t="str">
        <f>IF(OR(ISNUMBER($G36),ISNUMBER($Q36)),(SIGN(N($G36)-N($Q36))+1)/2,"")</f>
        <v/>
      </c>
      <c r="I36" s="519">
        <f>IF(ISNUMBER(H37),(SIGN(1000*($H37-$R37)+$G37-$Q37)+1)/2,"")</f>
        <v>0</v>
      </c>
      <c r="K36" s="515"/>
      <c r="L36" s="516"/>
      <c r="M36" s="246">
        <v>4</v>
      </c>
      <c r="N36" s="245"/>
      <c r="O36" s="244"/>
      <c r="P36" s="244"/>
      <c r="Q36" s="243" t="str">
        <f>IF(AND(ISBLANK(N36),ISBLANK(O36)),"",N36+O36)</f>
        <v/>
      </c>
      <c r="R36" s="242" t="str">
        <f>IF(ISNUMBER($H36),1-$H36,"")</f>
        <v/>
      </c>
      <c r="S36" s="519">
        <f>IF(ISNUMBER($I36),1-$I36,"")</f>
        <v>1</v>
      </c>
    </row>
    <row r="37" spans="1:19" ht="15.95" customHeight="1" thickBot="1">
      <c r="A37" s="517">
        <v>10871</v>
      </c>
      <c r="B37" s="518"/>
      <c r="C37" s="241" t="s">
        <v>12</v>
      </c>
      <c r="D37" s="238">
        <f>IF(ISNUMBER($G37),SUM(D33:D36),"")</f>
        <v>274</v>
      </c>
      <c r="E37" s="240">
        <f>IF(ISNUMBER($G37),SUM(E33:E36),"")</f>
        <v>125</v>
      </c>
      <c r="F37" s="240">
        <f>IF(ISNUMBER($G37),SUM(F33:F36),"")</f>
        <v>8</v>
      </c>
      <c r="G37" s="239">
        <f>IF(SUM($G33:$G36)+SUM($Q33:$Q36)&gt;0,SUM(G33:G36),"")</f>
        <v>399</v>
      </c>
      <c r="H37" s="238">
        <f>IF(ISNUMBER($G37),SUM(H33:H36),"")</f>
        <v>0</v>
      </c>
      <c r="I37" s="520"/>
      <c r="K37" s="517">
        <v>20146</v>
      </c>
      <c r="L37" s="518"/>
      <c r="M37" s="241" t="s">
        <v>12</v>
      </c>
      <c r="N37" s="238">
        <f>IF(ISNUMBER($G37),SUM(N33:N36),"")</f>
        <v>291</v>
      </c>
      <c r="O37" s="240">
        <f>IF(ISNUMBER($G37),SUM(O33:O36),"")</f>
        <v>132</v>
      </c>
      <c r="P37" s="240">
        <f>IF(ISNUMBER($G37),SUM(P33:P36),"")</f>
        <v>5</v>
      </c>
      <c r="Q37" s="239">
        <f>IF(SUM($G33:$G36)+SUM($Q33:$Q36)&gt;0,SUM(Q33:Q36),"")</f>
        <v>423</v>
      </c>
      <c r="R37" s="238">
        <f>IF(ISNUMBER($G37),SUM(R33:R36),"")</f>
        <v>2</v>
      </c>
      <c r="S37" s="520"/>
    </row>
    <row r="38" spans="1:19" ht="5.0999999999999996" customHeight="1" thickBot="1"/>
    <row r="39" spans="1:19" ht="20.100000000000001" customHeight="1" thickBot="1">
      <c r="A39" s="237"/>
      <c r="B39" s="236"/>
      <c r="C39" s="235" t="s">
        <v>14</v>
      </c>
      <c r="D39" s="234">
        <f>IF(ISNUMBER($G39),SUM(D12,D17,D22,D27,D32,D37),"")</f>
        <v>1692</v>
      </c>
      <c r="E39" s="233">
        <f>IF(ISNUMBER($G39),SUM(E12,E17,E22,E27,E32,E37),"")</f>
        <v>649</v>
      </c>
      <c r="F39" s="233">
        <f>IF(ISNUMBER($G39),SUM(F12,F17,F22,F27,F32,F37),"")</f>
        <v>69</v>
      </c>
      <c r="G39" s="232">
        <f>IF(SUM($G$8:$G$37)+SUM($Q$8:$Q$37)&gt;0,SUM(G12,G17,G22,G27,G32,G37),"")</f>
        <v>2341</v>
      </c>
      <c r="H39" s="231">
        <f>IF(SUM($G$8:$G$37)+SUM($Q$8:$Q$37)&gt;0,SUM(H12,H17,H22,H27,H32,H37),"")</f>
        <v>5.5</v>
      </c>
      <c r="I39" s="230">
        <f>IF(ISNUMBER($G39),(SIGN($G39-$Q39)+1)/IF(COUNT(I$11,I$16,I$21,I$26,I$31,I$36)&gt;3,1,2),"")</f>
        <v>2</v>
      </c>
      <c r="K39" s="237"/>
      <c r="L39" s="236"/>
      <c r="M39" s="235" t="s">
        <v>14</v>
      </c>
      <c r="N39" s="234">
        <f>IF(ISNUMBER($G39),SUM(N12,N17,N22,N27,N32,N37),"")</f>
        <v>1665</v>
      </c>
      <c r="O39" s="233">
        <f>IF(ISNUMBER($G39),SUM(O12,O17,O22,O27,O32,O37),"")</f>
        <v>648</v>
      </c>
      <c r="P39" s="233">
        <f>IF(ISNUMBER($G39),SUM(P12,P17,P22,P27,P32,P37),"")</f>
        <v>67</v>
      </c>
      <c r="Q39" s="232">
        <f>IF(SUM($G$8:$G$37)+SUM($Q$8:$Q$37)&gt;0,SUM(Q12,Q17,Q22,Q27,Q32,Q37),"")</f>
        <v>2313</v>
      </c>
      <c r="R39" s="231">
        <f>IF(SUM($G$8:$G$37)+SUM($Q$8:$Q$37)&gt;0,SUM(R12,R17,R22,R27,R32,R37),"")</f>
        <v>6.5</v>
      </c>
      <c r="S39" s="230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205"/>
      <c r="B41" s="227" t="s">
        <v>26</v>
      </c>
      <c r="C41" s="494" t="s">
        <v>460</v>
      </c>
      <c r="D41" s="494"/>
      <c r="E41" s="494"/>
      <c r="G41" s="496" t="s">
        <v>15</v>
      </c>
      <c r="H41" s="496"/>
      <c r="I41" s="229">
        <f>IF(ISNUMBER(I$39),SUM(I11,I16,I21,I26,I31,I36,I39),"")</f>
        <v>5</v>
      </c>
      <c r="K41" s="205"/>
      <c r="L41" s="227" t="s">
        <v>26</v>
      </c>
      <c r="M41" s="494" t="s">
        <v>459</v>
      </c>
      <c r="N41" s="494"/>
      <c r="O41" s="494"/>
      <c r="Q41" s="496" t="s">
        <v>15</v>
      </c>
      <c r="R41" s="496"/>
      <c r="S41" s="229">
        <f>IF(ISNUMBER(S$39),SUM(S11,S16,S21,S26,S31,S36,S39),"")</f>
        <v>3</v>
      </c>
    </row>
    <row r="42" spans="1:19" ht="18" customHeight="1">
      <c r="A42" s="205"/>
      <c r="B42" s="227" t="s">
        <v>27</v>
      </c>
      <c r="C42" s="493"/>
      <c r="D42" s="493"/>
      <c r="E42" s="493"/>
      <c r="G42" s="228"/>
      <c r="H42" s="228"/>
      <c r="I42" s="228"/>
      <c r="K42" s="205"/>
      <c r="L42" s="227" t="s">
        <v>27</v>
      </c>
      <c r="M42" s="493"/>
      <c r="N42" s="493"/>
      <c r="O42" s="493"/>
      <c r="Q42" s="228"/>
      <c r="R42" s="228"/>
      <c r="S42" s="228"/>
    </row>
    <row r="43" spans="1:19" ht="20.100000000000001" customHeight="1">
      <c r="A43" s="227" t="s">
        <v>28</v>
      </c>
      <c r="B43" s="227" t="s">
        <v>29</v>
      </c>
      <c r="C43" s="495"/>
      <c r="D43" s="495"/>
      <c r="E43" s="495"/>
      <c r="F43" s="495"/>
      <c r="G43" s="495"/>
      <c r="H43" s="495"/>
      <c r="I43" s="227"/>
      <c r="J43" s="227"/>
      <c r="K43" s="227" t="s">
        <v>30</v>
      </c>
      <c r="L43" s="495"/>
      <c r="M43" s="495"/>
      <c r="O43" s="227" t="s">
        <v>27</v>
      </c>
      <c r="P43" s="495"/>
      <c r="Q43" s="495"/>
      <c r="R43" s="495"/>
      <c r="S43" s="495"/>
    </row>
    <row r="44" spans="1:19" ht="9.9499999999999993" customHeight="1">
      <c r="E44" s="205"/>
      <c r="H44" s="205"/>
    </row>
    <row r="45" spans="1:19" ht="30" customHeight="1">
      <c r="A45" s="226" t="str">
        <f>"Technické podmínky utkání:   " &amp; $B$3 &amp; IF(ISBLANK($B$3),""," – ") &amp; $L$3</f>
        <v>Technické podmínky utkání:   KK Konstruktiva Praha E – TJ Astra Zahradní Město B</v>
      </c>
    </row>
    <row r="46" spans="1:19" ht="20.100000000000001" customHeight="1">
      <c r="B46" s="267" t="s">
        <v>378</v>
      </c>
      <c r="C46" s="492" t="s">
        <v>367</v>
      </c>
      <c r="D46" s="492"/>
      <c r="I46" s="267" t="s">
        <v>376</v>
      </c>
      <c r="J46" s="492">
        <v>0</v>
      </c>
      <c r="K46" s="492"/>
    </row>
    <row r="47" spans="1:19" ht="20.100000000000001" customHeight="1">
      <c r="B47" s="267" t="s">
        <v>375</v>
      </c>
      <c r="C47" s="505" t="s">
        <v>400</v>
      </c>
      <c r="D47" s="505"/>
      <c r="I47" s="267" t="s">
        <v>373</v>
      </c>
      <c r="J47" s="505">
        <v>0</v>
      </c>
      <c r="K47" s="505"/>
      <c r="P47" s="267" t="s">
        <v>372</v>
      </c>
      <c r="Q47" s="504" t="s">
        <v>371</v>
      </c>
      <c r="R47" s="504"/>
      <c r="S47" s="504"/>
    </row>
    <row r="48" spans="1:19" ht="9.9499999999999993" customHeight="1"/>
    <row r="49" spans="1:19" ht="15" customHeight="1">
      <c r="A49" s="498" t="s">
        <v>21</v>
      </c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500"/>
    </row>
    <row r="50" spans="1:19" ht="81" customHeight="1">
      <c r="A50" s="501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3"/>
    </row>
    <row r="51" spans="1:19" ht="5.0999999999999996" customHeight="1"/>
    <row r="52" spans="1:19" ht="15" customHeight="1">
      <c r="A52" s="498" t="s">
        <v>22</v>
      </c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500"/>
    </row>
    <row r="53" spans="1:19" ht="6" customHeight="1">
      <c r="A53" s="22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21"/>
    </row>
    <row r="54" spans="1:19" ht="21" customHeight="1">
      <c r="A54" s="223" t="s">
        <v>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22" t="s">
        <v>3</v>
      </c>
      <c r="L54" s="205"/>
      <c r="M54" s="205"/>
      <c r="N54" s="205"/>
      <c r="O54" s="205"/>
      <c r="P54" s="205"/>
      <c r="Q54" s="205"/>
      <c r="R54" s="205"/>
      <c r="S54" s="221"/>
    </row>
    <row r="55" spans="1:19" ht="21" customHeight="1">
      <c r="A55" s="220"/>
      <c r="B55" s="217" t="s">
        <v>31</v>
      </c>
      <c r="C55" s="216"/>
      <c r="D55" s="218"/>
      <c r="E55" s="217" t="s">
        <v>32</v>
      </c>
      <c r="F55" s="216"/>
      <c r="G55" s="216"/>
      <c r="H55" s="216"/>
      <c r="I55" s="218"/>
      <c r="J55" s="205"/>
      <c r="K55" s="219"/>
      <c r="L55" s="217" t="s">
        <v>31</v>
      </c>
      <c r="M55" s="216"/>
      <c r="N55" s="218"/>
      <c r="O55" s="217" t="s">
        <v>32</v>
      </c>
      <c r="P55" s="216"/>
      <c r="Q55" s="216"/>
      <c r="R55" s="216"/>
      <c r="S55" s="215"/>
    </row>
    <row r="56" spans="1:19" ht="21" customHeight="1">
      <c r="A56" s="214" t="s">
        <v>33</v>
      </c>
      <c r="B56" s="210" t="s">
        <v>34</v>
      </c>
      <c r="C56" s="212"/>
      <c r="D56" s="211" t="s">
        <v>35</v>
      </c>
      <c r="E56" s="210" t="s">
        <v>34</v>
      </c>
      <c r="F56" s="209"/>
      <c r="G56" s="209"/>
      <c r="H56" s="208"/>
      <c r="I56" s="211" t="s">
        <v>35</v>
      </c>
      <c r="J56" s="205"/>
      <c r="K56" s="213" t="s">
        <v>33</v>
      </c>
      <c r="L56" s="210" t="s">
        <v>34</v>
      </c>
      <c r="M56" s="212"/>
      <c r="N56" s="211" t="s">
        <v>35</v>
      </c>
      <c r="O56" s="210" t="s">
        <v>34</v>
      </c>
      <c r="P56" s="209"/>
      <c r="Q56" s="209"/>
      <c r="R56" s="208"/>
      <c r="S56" s="207" t="s">
        <v>35</v>
      </c>
    </row>
    <row r="57" spans="1:19" ht="21" customHeight="1">
      <c r="A57" s="206">
        <v>51</v>
      </c>
      <c r="B57" s="489" t="s">
        <v>458</v>
      </c>
      <c r="C57" s="491"/>
      <c r="D57" s="203">
        <v>853</v>
      </c>
      <c r="E57" s="489" t="s">
        <v>457</v>
      </c>
      <c r="F57" s="490"/>
      <c r="G57" s="490"/>
      <c r="H57" s="491"/>
      <c r="I57" s="203">
        <v>25453</v>
      </c>
      <c r="J57" s="205"/>
      <c r="K57" s="204"/>
      <c r="L57" s="489"/>
      <c r="M57" s="491"/>
      <c r="N57" s="203"/>
      <c r="O57" s="489"/>
      <c r="P57" s="490"/>
      <c r="Q57" s="490"/>
      <c r="R57" s="491"/>
      <c r="S57" s="202"/>
    </row>
    <row r="58" spans="1:19" ht="21" customHeight="1">
      <c r="A58" s="206">
        <v>51</v>
      </c>
      <c r="B58" s="489" t="s">
        <v>456</v>
      </c>
      <c r="C58" s="491"/>
      <c r="D58" s="203">
        <v>19345</v>
      </c>
      <c r="E58" s="489" t="s">
        <v>455</v>
      </c>
      <c r="F58" s="490"/>
      <c r="G58" s="490"/>
      <c r="H58" s="491"/>
      <c r="I58" s="203">
        <v>2705</v>
      </c>
      <c r="J58" s="205"/>
      <c r="K58" s="204"/>
      <c r="L58" s="489"/>
      <c r="M58" s="491"/>
      <c r="N58" s="203"/>
      <c r="O58" s="489"/>
      <c r="P58" s="490"/>
      <c r="Q58" s="490"/>
      <c r="R58" s="491"/>
      <c r="S58" s="202"/>
    </row>
    <row r="59" spans="1:19" ht="12" customHeight="1">
      <c r="A59" s="201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199"/>
    </row>
    <row r="60" spans="1:19" ht="5.0999999999999996" customHeight="1"/>
    <row r="61" spans="1:19" ht="15" customHeight="1">
      <c r="A61" s="498" t="s">
        <v>23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500"/>
    </row>
    <row r="62" spans="1:19" ht="81" customHeight="1">
      <c r="A62" s="501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</row>
    <row r="63" spans="1:19" ht="5.0999999999999996" customHeight="1"/>
    <row r="64" spans="1:19" ht="15" customHeight="1">
      <c r="A64" s="498" t="s">
        <v>24</v>
      </c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500"/>
    </row>
    <row r="65" spans="1:19" ht="81" customHeight="1">
      <c r="A65" s="501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3"/>
    </row>
    <row r="66" spans="1:19" ht="30" customHeight="1">
      <c r="A66" s="198"/>
      <c r="B66" s="197" t="s">
        <v>370</v>
      </c>
      <c r="C66" s="497" t="s">
        <v>454</v>
      </c>
      <c r="D66" s="497"/>
      <c r="E66" s="497"/>
      <c r="F66" s="497"/>
      <c r="G66" s="497"/>
      <c r="H66" s="49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196" customWidth="1"/>
    <col min="2" max="2" width="15.7109375" style="196" customWidth="1"/>
    <col min="3" max="3" width="5.7109375" style="196" customWidth="1"/>
    <col min="4" max="5" width="6.7109375" style="196" customWidth="1"/>
    <col min="6" max="6" width="4.7109375" style="196" customWidth="1"/>
    <col min="7" max="7" width="6.7109375" style="196" customWidth="1"/>
    <col min="8" max="8" width="6.28515625" style="196" customWidth="1"/>
    <col min="9" max="9" width="6.7109375" style="196" customWidth="1"/>
    <col min="10" max="10" width="1.7109375" style="196" customWidth="1"/>
    <col min="11" max="11" width="10.7109375" style="196" customWidth="1"/>
    <col min="12" max="12" width="15.7109375" style="196" customWidth="1"/>
    <col min="13" max="13" width="5.7109375" style="196" customWidth="1"/>
    <col min="14" max="15" width="6.7109375" style="196" customWidth="1"/>
    <col min="16" max="16" width="4.7109375" style="196" customWidth="1"/>
    <col min="17" max="17" width="6.7109375" style="196" customWidth="1"/>
    <col min="18" max="18" width="6.28515625" style="196" customWidth="1"/>
    <col min="19" max="19" width="6.7109375" style="196" customWidth="1"/>
    <col min="20" max="20" width="9.140625" style="196" customWidth="1"/>
    <col min="21" max="16384" width="9.140625" style="195"/>
  </cols>
  <sheetData>
    <row r="1" spans="1:19" ht="26.25" customHeight="1">
      <c r="B1" s="536" t="s">
        <v>396</v>
      </c>
      <c r="C1" s="536"/>
      <c r="D1" s="538" t="s">
        <v>0</v>
      </c>
      <c r="E1" s="538"/>
      <c r="F1" s="538"/>
      <c r="G1" s="538"/>
      <c r="H1" s="538"/>
      <c r="I1" s="538"/>
      <c r="K1" s="267" t="s">
        <v>395</v>
      </c>
      <c r="L1" s="532" t="s">
        <v>453</v>
      </c>
      <c r="M1" s="532"/>
      <c r="N1" s="532"/>
      <c r="O1" s="533" t="s">
        <v>394</v>
      </c>
      <c r="P1" s="533"/>
      <c r="Q1" s="534" t="s">
        <v>452</v>
      </c>
      <c r="R1" s="535"/>
      <c r="S1" s="535"/>
    </row>
    <row r="2" spans="1:19" ht="6" customHeight="1" thickBot="1">
      <c r="B2" s="537"/>
      <c r="C2" s="537"/>
    </row>
    <row r="3" spans="1:19" ht="20.100000000000001" customHeight="1" thickBot="1">
      <c r="A3" s="263" t="s">
        <v>2</v>
      </c>
      <c r="B3" s="529" t="s">
        <v>451</v>
      </c>
      <c r="C3" s="530"/>
      <c r="D3" s="530"/>
      <c r="E3" s="530"/>
      <c r="F3" s="530"/>
      <c r="G3" s="530"/>
      <c r="H3" s="530"/>
      <c r="I3" s="531"/>
      <c r="K3" s="263" t="s">
        <v>3</v>
      </c>
      <c r="L3" s="529" t="s">
        <v>40</v>
      </c>
      <c r="M3" s="530"/>
      <c r="N3" s="530"/>
      <c r="O3" s="530"/>
      <c r="P3" s="530"/>
      <c r="Q3" s="530"/>
      <c r="R3" s="530"/>
      <c r="S3" s="531"/>
    </row>
    <row r="4" spans="1:19" ht="5.0999999999999996" customHeight="1" thickBot="1"/>
    <row r="5" spans="1:19" ht="12.95" customHeight="1">
      <c r="A5" s="521" t="s">
        <v>4</v>
      </c>
      <c r="B5" s="522"/>
      <c r="C5" s="506" t="s">
        <v>5</v>
      </c>
      <c r="D5" s="508" t="s">
        <v>6</v>
      </c>
      <c r="E5" s="509"/>
      <c r="F5" s="509"/>
      <c r="G5" s="510"/>
      <c r="H5" s="511" t="s">
        <v>7</v>
      </c>
      <c r="I5" s="512"/>
      <c r="K5" s="521" t="s">
        <v>4</v>
      </c>
      <c r="L5" s="522"/>
      <c r="M5" s="506" t="s">
        <v>5</v>
      </c>
      <c r="N5" s="508" t="s">
        <v>6</v>
      </c>
      <c r="O5" s="509"/>
      <c r="P5" s="509"/>
      <c r="Q5" s="510"/>
      <c r="R5" s="511" t="s">
        <v>7</v>
      </c>
      <c r="S5" s="512"/>
    </row>
    <row r="6" spans="1:19" ht="12.95" customHeight="1" thickBot="1">
      <c r="A6" s="523" t="s">
        <v>8</v>
      </c>
      <c r="B6" s="524"/>
      <c r="C6" s="507"/>
      <c r="D6" s="262" t="s">
        <v>9</v>
      </c>
      <c r="E6" s="261" t="s">
        <v>10</v>
      </c>
      <c r="F6" s="261" t="s">
        <v>11</v>
      </c>
      <c r="G6" s="260" t="s">
        <v>12</v>
      </c>
      <c r="H6" s="259" t="s">
        <v>63</v>
      </c>
      <c r="I6" s="258" t="s">
        <v>13</v>
      </c>
      <c r="K6" s="523" t="s">
        <v>8</v>
      </c>
      <c r="L6" s="524"/>
      <c r="M6" s="507"/>
      <c r="N6" s="262" t="s">
        <v>9</v>
      </c>
      <c r="O6" s="261" t="s">
        <v>10</v>
      </c>
      <c r="P6" s="261" t="s">
        <v>11</v>
      </c>
      <c r="Q6" s="260" t="s">
        <v>12</v>
      </c>
      <c r="R6" s="259" t="s">
        <v>63</v>
      </c>
      <c r="S6" s="258" t="s">
        <v>13</v>
      </c>
    </row>
    <row r="7" spans="1:19" ht="5.0999999999999996" customHeight="1" thickBot="1"/>
    <row r="8" spans="1:19" ht="12.95" customHeight="1">
      <c r="A8" s="525" t="s">
        <v>450</v>
      </c>
      <c r="B8" s="526"/>
      <c r="C8" s="257">
        <v>1</v>
      </c>
      <c r="D8" s="256">
        <v>139</v>
      </c>
      <c r="E8" s="255">
        <v>63</v>
      </c>
      <c r="F8" s="255">
        <v>1</v>
      </c>
      <c r="G8" s="254">
        <f>IF(AND(ISBLANK(D8),ISBLANK(E8)),"",D8+E8)</f>
        <v>202</v>
      </c>
      <c r="H8" s="253">
        <f>IF(OR(ISNUMBER($G8),ISNUMBER($Q8)),(SIGN(N($G8)-N($Q8))+1)/2,"")</f>
        <v>0</v>
      </c>
      <c r="I8" s="247"/>
      <c r="K8" s="525" t="s">
        <v>449</v>
      </c>
      <c r="L8" s="526"/>
      <c r="M8" s="257">
        <v>1</v>
      </c>
      <c r="N8" s="256">
        <v>153</v>
      </c>
      <c r="O8" s="255">
        <v>63</v>
      </c>
      <c r="P8" s="255">
        <v>8</v>
      </c>
      <c r="Q8" s="254">
        <f>IF(AND(ISBLANK(N8),ISBLANK(O8)),"",N8+O8)</f>
        <v>216</v>
      </c>
      <c r="R8" s="253">
        <f>IF(ISNUMBER($H8),1-$H8,"")</f>
        <v>1</v>
      </c>
      <c r="S8" s="247"/>
    </row>
    <row r="9" spans="1:19" ht="12.95" customHeight="1">
      <c r="A9" s="527"/>
      <c r="B9" s="528"/>
      <c r="C9" s="252">
        <v>2</v>
      </c>
      <c r="D9" s="251">
        <v>152</v>
      </c>
      <c r="E9" s="250">
        <v>84</v>
      </c>
      <c r="F9" s="250">
        <v>2</v>
      </c>
      <c r="G9" s="249">
        <f>IF(AND(ISBLANK(D9),ISBLANK(E9)),"",D9+E9)</f>
        <v>236</v>
      </c>
      <c r="H9" s="248">
        <f>IF(OR(ISNUMBER($G9),ISNUMBER($Q9)),(SIGN(N($G9)-N($Q9))+1)/2,"")</f>
        <v>1</v>
      </c>
      <c r="I9" s="247"/>
      <c r="K9" s="527"/>
      <c r="L9" s="528"/>
      <c r="M9" s="252">
        <v>2</v>
      </c>
      <c r="N9" s="251">
        <v>138</v>
      </c>
      <c r="O9" s="250">
        <v>45</v>
      </c>
      <c r="P9" s="250">
        <v>4</v>
      </c>
      <c r="Q9" s="249">
        <f>IF(AND(ISBLANK(N9),ISBLANK(O9)),"",N9+O9)</f>
        <v>183</v>
      </c>
      <c r="R9" s="248">
        <f>IF(ISNUMBER($H9),1-$H9,"")</f>
        <v>0</v>
      </c>
      <c r="S9" s="247"/>
    </row>
    <row r="10" spans="1:19" ht="12.95" customHeight="1" thickBot="1">
      <c r="A10" s="513" t="s">
        <v>141</v>
      </c>
      <c r="B10" s="514"/>
      <c r="C10" s="252">
        <v>3</v>
      </c>
      <c r="D10" s="251"/>
      <c r="E10" s="250"/>
      <c r="F10" s="250"/>
      <c r="G10" s="249" t="str">
        <f>IF(AND(ISBLANK(D10),ISBLANK(E10)),"",D10+E10)</f>
        <v/>
      </c>
      <c r="H10" s="248" t="str">
        <f>IF(OR(ISNUMBER($G10),ISNUMBER($Q10)),(SIGN(N($G10)-N($Q10))+1)/2,"")</f>
        <v/>
      </c>
      <c r="I10" s="247"/>
      <c r="K10" s="513" t="s">
        <v>101</v>
      </c>
      <c r="L10" s="514"/>
      <c r="M10" s="252">
        <v>3</v>
      </c>
      <c r="N10" s="251"/>
      <c r="O10" s="250"/>
      <c r="P10" s="250"/>
      <c r="Q10" s="249" t="str">
        <f>IF(AND(ISBLANK(N10),ISBLANK(O10)),"",N10+O10)</f>
        <v/>
      </c>
      <c r="R10" s="248" t="str">
        <f>IF(ISNUMBER($H10),1-$H10,"")</f>
        <v/>
      </c>
      <c r="S10" s="247"/>
    </row>
    <row r="11" spans="1:19" ht="12.95" customHeight="1">
      <c r="A11" s="515"/>
      <c r="B11" s="516"/>
      <c r="C11" s="246">
        <v>4</v>
      </c>
      <c r="D11" s="245"/>
      <c r="E11" s="244"/>
      <c r="F11" s="244"/>
      <c r="G11" s="243" t="str">
        <f>IF(AND(ISBLANK(D11),ISBLANK(E11)),"",D11+E11)</f>
        <v/>
      </c>
      <c r="H11" s="242" t="str">
        <f>IF(OR(ISNUMBER($G11),ISNUMBER($Q11)),(SIGN(N($G11)-N($Q11))+1)/2,"")</f>
        <v/>
      </c>
      <c r="I11" s="519">
        <f>IF(ISNUMBER(H12),(SIGN(1000*($H12-$R12)+$G12-$Q12)+1)/2,"")</f>
        <v>1</v>
      </c>
      <c r="K11" s="515"/>
      <c r="L11" s="516"/>
      <c r="M11" s="246">
        <v>4</v>
      </c>
      <c r="N11" s="245"/>
      <c r="O11" s="244"/>
      <c r="P11" s="244"/>
      <c r="Q11" s="243" t="str">
        <f>IF(AND(ISBLANK(N11),ISBLANK(O11)),"",N11+O11)</f>
        <v/>
      </c>
      <c r="R11" s="242" t="str">
        <f>IF(ISNUMBER($H11),1-$H11,"")</f>
        <v/>
      </c>
      <c r="S11" s="519">
        <f>IF(ISNUMBER($I11),1-$I11,"")</f>
        <v>0</v>
      </c>
    </row>
    <row r="12" spans="1:19" ht="15.95" customHeight="1" thickBot="1">
      <c r="A12" s="517">
        <v>13398</v>
      </c>
      <c r="B12" s="518"/>
      <c r="C12" s="241" t="s">
        <v>12</v>
      </c>
      <c r="D12" s="238">
        <f>IF(ISNUMBER($G12),SUM(D8:D11),"")</f>
        <v>291</v>
      </c>
      <c r="E12" s="240">
        <f>IF(ISNUMBER($G12),SUM(E8:E11),"")</f>
        <v>147</v>
      </c>
      <c r="F12" s="240">
        <f>IF(ISNUMBER($G12),SUM(F8:F11),"")</f>
        <v>3</v>
      </c>
      <c r="G12" s="239">
        <f>IF(SUM($G8:$G11)+SUM($Q8:$Q11)&gt;0,SUM(G8:G11),"")</f>
        <v>438</v>
      </c>
      <c r="H12" s="238">
        <f>IF(ISNUMBER($G12),SUM(H8:H11),"")</f>
        <v>1</v>
      </c>
      <c r="I12" s="520"/>
      <c r="K12" s="517">
        <v>5879</v>
      </c>
      <c r="L12" s="518"/>
      <c r="M12" s="241" t="s">
        <v>12</v>
      </c>
      <c r="N12" s="238">
        <f>IF(ISNUMBER($G12),SUM(N8:N11),"")</f>
        <v>291</v>
      </c>
      <c r="O12" s="240">
        <f>IF(ISNUMBER($G12),SUM(O8:O11),"")</f>
        <v>108</v>
      </c>
      <c r="P12" s="240">
        <f>IF(ISNUMBER($G12),SUM(P8:P11),"")</f>
        <v>12</v>
      </c>
      <c r="Q12" s="239">
        <f>IF(SUM($G8:$G11)+SUM($Q8:$Q11)&gt;0,SUM(Q8:Q11),"")</f>
        <v>399</v>
      </c>
      <c r="R12" s="238">
        <f>IF(ISNUMBER($G12),SUM(R8:R11),"")</f>
        <v>1</v>
      </c>
      <c r="S12" s="520"/>
    </row>
    <row r="13" spans="1:19" ht="12.95" customHeight="1">
      <c r="A13" s="525" t="s">
        <v>448</v>
      </c>
      <c r="B13" s="526"/>
      <c r="C13" s="257">
        <v>1</v>
      </c>
      <c r="D13" s="256">
        <v>142</v>
      </c>
      <c r="E13" s="255">
        <v>63</v>
      </c>
      <c r="F13" s="255">
        <v>3</v>
      </c>
      <c r="G13" s="254">
        <f>IF(AND(ISBLANK(D13),ISBLANK(E13)),"",D13+E13)</f>
        <v>205</v>
      </c>
      <c r="H13" s="253">
        <f>IF(OR(ISNUMBER($G13),ISNUMBER($Q13)),(SIGN(N($G13)-N($Q13))+1)/2,"")</f>
        <v>1</v>
      </c>
      <c r="I13" s="247"/>
      <c r="K13" s="525" t="s">
        <v>447</v>
      </c>
      <c r="L13" s="526"/>
      <c r="M13" s="257">
        <v>1</v>
      </c>
      <c r="N13" s="256">
        <v>121</v>
      </c>
      <c r="O13" s="255">
        <v>53</v>
      </c>
      <c r="P13" s="255">
        <v>6</v>
      </c>
      <c r="Q13" s="254">
        <f>IF(AND(ISBLANK(N13),ISBLANK(O13)),"",N13+O13)</f>
        <v>174</v>
      </c>
      <c r="R13" s="253">
        <f>IF(ISNUMBER($H13),1-$H13,"")</f>
        <v>0</v>
      </c>
      <c r="S13" s="247"/>
    </row>
    <row r="14" spans="1:19" ht="12.95" customHeight="1">
      <c r="A14" s="527"/>
      <c r="B14" s="528"/>
      <c r="C14" s="252">
        <v>2</v>
      </c>
      <c r="D14" s="251">
        <v>141</v>
      </c>
      <c r="E14" s="250">
        <v>63</v>
      </c>
      <c r="F14" s="250">
        <v>3</v>
      </c>
      <c r="G14" s="249">
        <f>IF(AND(ISBLANK(D14),ISBLANK(E14)),"",D14+E14)</f>
        <v>204</v>
      </c>
      <c r="H14" s="248">
        <f>IF(OR(ISNUMBER($G14),ISNUMBER($Q14)),(SIGN(N($G14)-N($Q14))+1)/2,"")</f>
        <v>1</v>
      </c>
      <c r="I14" s="247"/>
      <c r="K14" s="527"/>
      <c r="L14" s="528"/>
      <c r="M14" s="252">
        <v>2</v>
      </c>
      <c r="N14" s="251">
        <v>137</v>
      </c>
      <c r="O14" s="250">
        <v>44</v>
      </c>
      <c r="P14" s="250">
        <v>11</v>
      </c>
      <c r="Q14" s="249">
        <f>IF(AND(ISBLANK(N14),ISBLANK(O14)),"",N14+O14)</f>
        <v>181</v>
      </c>
      <c r="R14" s="248">
        <f>IF(ISNUMBER($H14),1-$H14,"")</f>
        <v>0</v>
      </c>
      <c r="S14" s="247"/>
    </row>
    <row r="15" spans="1:19" ht="12.95" customHeight="1" thickBot="1">
      <c r="A15" s="513" t="s">
        <v>106</v>
      </c>
      <c r="B15" s="514"/>
      <c r="C15" s="252">
        <v>3</v>
      </c>
      <c r="D15" s="251"/>
      <c r="E15" s="250"/>
      <c r="F15" s="250"/>
      <c r="G15" s="249" t="str">
        <f>IF(AND(ISBLANK(D15),ISBLANK(E15)),"",D15+E15)</f>
        <v/>
      </c>
      <c r="H15" s="248" t="str">
        <f>IF(OR(ISNUMBER($G15),ISNUMBER($Q15)),(SIGN(N($G15)-N($Q15))+1)/2,"")</f>
        <v/>
      </c>
      <c r="I15" s="247"/>
      <c r="K15" s="513" t="s">
        <v>104</v>
      </c>
      <c r="L15" s="514"/>
      <c r="M15" s="252">
        <v>3</v>
      </c>
      <c r="N15" s="251"/>
      <c r="O15" s="250"/>
      <c r="P15" s="250"/>
      <c r="Q15" s="249" t="str">
        <f>IF(AND(ISBLANK(N15),ISBLANK(O15)),"",N15+O15)</f>
        <v/>
      </c>
      <c r="R15" s="248" t="str">
        <f>IF(ISNUMBER($H15),1-$H15,"")</f>
        <v/>
      </c>
      <c r="S15" s="247"/>
    </row>
    <row r="16" spans="1:19" ht="12.95" customHeight="1">
      <c r="A16" s="515"/>
      <c r="B16" s="516"/>
      <c r="C16" s="246">
        <v>4</v>
      </c>
      <c r="D16" s="245"/>
      <c r="E16" s="244"/>
      <c r="F16" s="244"/>
      <c r="G16" s="243" t="str">
        <f>IF(AND(ISBLANK(D16),ISBLANK(E16)),"",D16+E16)</f>
        <v/>
      </c>
      <c r="H16" s="242" t="str">
        <f>IF(OR(ISNUMBER($G16),ISNUMBER($Q16)),(SIGN(N($G16)-N($Q16))+1)/2,"")</f>
        <v/>
      </c>
      <c r="I16" s="519">
        <f>IF(ISNUMBER(H17),(SIGN(1000*($H17-$R17)+$G17-$Q17)+1)/2,"")</f>
        <v>1</v>
      </c>
      <c r="K16" s="515"/>
      <c r="L16" s="516"/>
      <c r="M16" s="246">
        <v>4</v>
      </c>
      <c r="N16" s="245"/>
      <c r="O16" s="244"/>
      <c r="P16" s="244"/>
      <c r="Q16" s="243" t="str">
        <f>IF(AND(ISBLANK(N16),ISBLANK(O16)),"",N16+O16)</f>
        <v/>
      </c>
      <c r="R16" s="242" t="str">
        <f>IF(ISNUMBER($H16),1-$H16,"")</f>
        <v/>
      </c>
      <c r="S16" s="519">
        <f>IF(ISNUMBER($I16),1-$I16,"")</f>
        <v>0</v>
      </c>
    </row>
    <row r="17" spans="1:19" ht="15.95" customHeight="1" thickBot="1">
      <c r="A17" s="517">
        <v>2590</v>
      </c>
      <c r="B17" s="518"/>
      <c r="C17" s="241" t="s">
        <v>12</v>
      </c>
      <c r="D17" s="238">
        <f>IF(ISNUMBER($G17),SUM(D13:D16),"")</f>
        <v>283</v>
      </c>
      <c r="E17" s="240">
        <f>IF(ISNUMBER($G17),SUM(E13:E16),"")</f>
        <v>126</v>
      </c>
      <c r="F17" s="240">
        <f>IF(ISNUMBER($G17),SUM(F13:F16),"")</f>
        <v>6</v>
      </c>
      <c r="G17" s="239">
        <f>IF(SUM($G13:$G16)+SUM($Q13:$Q16)&gt;0,SUM(G13:G16),"")</f>
        <v>409</v>
      </c>
      <c r="H17" s="238">
        <f>IF(ISNUMBER($G17),SUM(H13:H16),"")</f>
        <v>2</v>
      </c>
      <c r="I17" s="520"/>
      <c r="K17" s="517">
        <v>18966</v>
      </c>
      <c r="L17" s="518"/>
      <c r="M17" s="241" t="s">
        <v>12</v>
      </c>
      <c r="N17" s="238">
        <f>IF(ISNUMBER($G17),SUM(N13:N16),"")</f>
        <v>258</v>
      </c>
      <c r="O17" s="240">
        <f>IF(ISNUMBER($G17),SUM(O13:O16),"")</f>
        <v>97</v>
      </c>
      <c r="P17" s="240">
        <f>IF(ISNUMBER($G17),SUM(P13:P16),"")</f>
        <v>17</v>
      </c>
      <c r="Q17" s="239">
        <f>IF(SUM($G13:$G16)+SUM($Q13:$Q16)&gt;0,SUM(Q13:Q16),"")</f>
        <v>355</v>
      </c>
      <c r="R17" s="238">
        <f>IF(ISNUMBER($G17),SUM(R13:R16),"")</f>
        <v>0</v>
      </c>
      <c r="S17" s="520"/>
    </row>
    <row r="18" spans="1:19" ht="12.95" customHeight="1">
      <c r="A18" s="525" t="s">
        <v>446</v>
      </c>
      <c r="B18" s="526"/>
      <c r="C18" s="257">
        <v>1</v>
      </c>
      <c r="D18" s="256">
        <v>140</v>
      </c>
      <c r="E18" s="255">
        <v>71</v>
      </c>
      <c r="F18" s="255">
        <v>3</v>
      </c>
      <c r="G18" s="254">
        <f>IF(AND(ISBLANK(D18),ISBLANK(E18)),"",D18+E18)</f>
        <v>211</v>
      </c>
      <c r="H18" s="253">
        <f>IF(OR(ISNUMBER($G18),ISNUMBER($Q18)),(SIGN(N($G18)-N($Q18))+1)/2,"")</f>
        <v>1</v>
      </c>
      <c r="I18" s="247"/>
      <c r="K18" s="525" t="s">
        <v>445</v>
      </c>
      <c r="L18" s="526"/>
      <c r="M18" s="257">
        <v>1</v>
      </c>
      <c r="N18" s="256">
        <v>126</v>
      </c>
      <c r="O18" s="255">
        <v>63</v>
      </c>
      <c r="P18" s="255">
        <v>3</v>
      </c>
      <c r="Q18" s="254">
        <f>IF(AND(ISBLANK(N18),ISBLANK(O18)),"",N18+O18)</f>
        <v>189</v>
      </c>
      <c r="R18" s="253">
        <f>IF(ISNUMBER($H18),1-$H18,"")</f>
        <v>0</v>
      </c>
      <c r="S18" s="247"/>
    </row>
    <row r="19" spans="1:19" ht="12.95" customHeight="1">
      <c r="A19" s="527"/>
      <c r="B19" s="528"/>
      <c r="C19" s="252">
        <v>2</v>
      </c>
      <c r="D19" s="251">
        <v>155</v>
      </c>
      <c r="E19" s="250">
        <v>70</v>
      </c>
      <c r="F19" s="250">
        <v>1</v>
      </c>
      <c r="G19" s="249">
        <f>IF(AND(ISBLANK(D19),ISBLANK(E19)),"",D19+E19)</f>
        <v>225</v>
      </c>
      <c r="H19" s="248">
        <f>IF(OR(ISNUMBER($G19),ISNUMBER($Q19)),(SIGN(N($G19)-N($Q19))+1)/2,"")</f>
        <v>1</v>
      </c>
      <c r="I19" s="247"/>
      <c r="K19" s="527"/>
      <c r="L19" s="528"/>
      <c r="M19" s="252">
        <v>2</v>
      </c>
      <c r="N19" s="251">
        <v>116</v>
      </c>
      <c r="O19" s="250">
        <v>49</v>
      </c>
      <c r="P19" s="250">
        <v>6</v>
      </c>
      <c r="Q19" s="249">
        <f>IF(AND(ISBLANK(N19),ISBLANK(O19)),"",N19+O19)</f>
        <v>165</v>
      </c>
      <c r="R19" s="248">
        <f>IF(ISNUMBER($H19),1-$H19,"")</f>
        <v>0</v>
      </c>
      <c r="S19" s="247"/>
    </row>
    <row r="20" spans="1:19" ht="12.95" customHeight="1" thickBot="1">
      <c r="A20" s="513" t="s">
        <v>444</v>
      </c>
      <c r="B20" s="514"/>
      <c r="C20" s="252">
        <v>3</v>
      </c>
      <c r="D20" s="251"/>
      <c r="E20" s="250"/>
      <c r="F20" s="250"/>
      <c r="G20" s="249" t="str">
        <f>IF(AND(ISBLANK(D20),ISBLANK(E20)),"",D20+E20)</f>
        <v/>
      </c>
      <c r="H20" s="248" t="str">
        <f>IF(OR(ISNUMBER($G20),ISNUMBER($Q20)),(SIGN(N($G20)-N($Q20))+1)/2,"")</f>
        <v/>
      </c>
      <c r="I20" s="247"/>
      <c r="K20" s="513" t="s">
        <v>111</v>
      </c>
      <c r="L20" s="514"/>
      <c r="M20" s="252">
        <v>3</v>
      </c>
      <c r="N20" s="251"/>
      <c r="O20" s="250"/>
      <c r="P20" s="250"/>
      <c r="Q20" s="249" t="str">
        <f>IF(AND(ISBLANK(N20),ISBLANK(O20)),"",N20+O20)</f>
        <v/>
      </c>
      <c r="R20" s="248" t="str">
        <f>IF(ISNUMBER($H20),1-$H20,"")</f>
        <v/>
      </c>
      <c r="S20" s="247"/>
    </row>
    <row r="21" spans="1:19" ht="12.95" customHeight="1">
      <c r="A21" s="515"/>
      <c r="B21" s="516"/>
      <c r="C21" s="246">
        <v>4</v>
      </c>
      <c r="D21" s="245"/>
      <c r="E21" s="244"/>
      <c r="F21" s="244"/>
      <c r="G21" s="243" t="str">
        <f>IF(AND(ISBLANK(D21),ISBLANK(E21)),"",D21+E21)</f>
        <v/>
      </c>
      <c r="H21" s="242" t="str">
        <f>IF(OR(ISNUMBER($G21),ISNUMBER($Q21)),(SIGN(N($G21)-N($Q21))+1)/2,"")</f>
        <v/>
      </c>
      <c r="I21" s="519">
        <f>IF(ISNUMBER(H22),(SIGN(1000*($H22-$R22)+$G22-$Q22)+1)/2,"")</f>
        <v>1</v>
      </c>
      <c r="K21" s="515"/>
      <c r="L21" s="516"/>
      <c r="M21" s="246">
        <v>4</v>
      </c>
      <c r="N21" s="245"/>
      <c r="O21" s="244"/>
      <c r="P21" s="244"/>
      <c r="Q21" s="243" t="str">
        <f>IF(AND(ISBLANK(N21),ISBLANK(O21)),"",N21+O21)</f>
        <v/>
      </c>
      <c r="R21" s="242" t="str">
        <f>IF(ISNUMBER($H21),1-$H21,"")</f>
        <v/>
      </c>
      <c r="S21" s="519">
        <f>IF(ISNUMBER($I21),1-$I21,"")</f>
        <v>0</v>
      </c>
    </row>
    <row r="22" spans="1:19" ht="15.95" customHeight="1" thickBot="1">
      <c r="A22" s="517">
        <v>20059</v>
      </c>
      <c r="B22" s="518"/>
      <c r="C22" s="241" t="s">
        <v>12</v>
      </c>
      <c r="D22" s="238">
        <f>IF(ISNUMBER($G22),SUM(D18:D21),"")</f>
        <v>295</v>
      </c>
      <c r="E22" s="240">
        <f>IF(ISNUMBER($G22),SUM(E18:E21),"")</f>
        <v>141</v>
      </c>
      <c r="F22" s="240">
        <f>IF(ISNUMBER($G22),SUM(F18:F21),"")</f>
        <v>4</v>
      </c>
      <c r="G22" s="239">
        <f>IF(SUM($G18:$G21)+SUM($Q18:$Q21)&gt;0,SUM(G18:G21),"")</f>
        <v>436</v>
      </c>
      <c r="H22" s="238">
        <f>IF(ISNUMBER($G22),SUM(H18:H21),"")</f>
        <v>2</v>
      </c>
      <c r="I22" s="520"/>
      <c r="K22" s="517">
        <v>5880</v>
      </c>
      <c r="L22" s="518"/>
      <c r="M22" s="241" t="s">
        <v>12</v>
      </c>
      <c r="N22" s="238">
        <f>IF(ISNUMBER($G22),SUM(N18:N21),"")</f>
        <v>242</v>
      </c>
      <c r="O22" s="240">
        <f>IF(ISNUMBER($G22),SUM(O18:O21),"")</f>
        <v>112</v>
      </c>
      <c r="P22" s="240">
        <f>IF(ISNUMBER($G22),SUM(P18:P21),"")</f>
        <v>9</v>
      </c>
      <c r="Q22" s="239">
        <f>IF(SUM($G18:$G21)+SUM($Q18:$Q21)&gt;0,SUM(Q18:Q21),"")</f>
        <v>354</v>
      </c>
      <c r="R22" s="238">
        <f>IF(ISNUMBER($G22),SUM(R18:R21),"")</f>
        <v>0</v>
      </c>
      <c r="S22" s="520"/>
    </row>
    <row r="23" spans="1:19" ht="12.95" customHeight="1">
      <c r="A23" s="525" t="s">
        <v>443</v>
      </c>
      <c r="B23" s="526"/>
      <c r="C23" s="257">
        <v>1</v>
      </c>
      <c r="D23" s="256">
        <v>139</v>
      </c>
      <c r="E23" s="255">
        <v>77</v>
      </c>
      <c r="F23" s="255">
        <v>4</v>
      </c>
      <c r="G23" s="254">
        <f>IF(AND(ISBLANK(D23),ISBLANK(E23)),"",D23+E23)</f>
        <v>216</v>
      </c>
      <c r="H23" s="253">
        <f>IF(OR(ISNUMBER($G23),ISNUMBER($Q23)),(SIGN(N($G23)-N($Q23))+1)/2,"")</f>
        <v>1</v>
      </c>
      <c r="I23" s="247"/>
      <c r="K23" s="525" t="s">
        <v>442</v>
      </c>
      <c r="L23" s="526"/>
      <c r="M23" s="257">
        <v>1</v>
      </c>
      <c r="N23" s="256">
        <v>146</v>
      </c>
      <c r="O23" s="255">
        <v>60</v>
      </c>
      <c r="P23" s="255">
        <v>5</v>
      </c>
      <c r="Q23" s="254">
        <f>IF(AND(ISBLANK(N23),ISBLANK(O23)),"",N23+O23)</f>
        <v>206</v>
      </c>
      <c r="R23" s="253">
        <f>IF(ISNUMBER($H23),1-$H23,"")</f>
        <v>0</v>
      </c>
      <c r="S23" s="247"/>
    </row>
    <row r="24" spans="1:19" ht="12.95" customHeight="1">
      <c r="A24" s="527"/>
      <c r="B24" s="528"/>
      <c r="C24" s="252">
        <v>2</v>
      </c>
      <c r="D24" s="251">
        <v>155</v>
      </c>
      <c r="E24" s="250">
        <v>71</v>
      </c>
      <c r="F24" s="250">
        <v>3</v>
      </c>
      <c r="G24" s="249">
        <f>IF(AND(ISBLANK(D24),ISBLANK(E24)),"",D24+E24)</f>
        <v>226</v>
      </c>
      <c r="H24" s="248">
        <f>IF(OR(ISNUMBER($G24),ISNUMBER($Q24)),(SIGN(N($G24)-N($Q24))+1)/2,"")</f>
        <v>1</v>
      </c>
      <c r="I24" s="247"/>
      <c r="K24" s="527"/>
      <c r="L24" s="528"/>
      <c r="M24" s="252">
        <v>2</v>
      </c>
      <c r="N24" s="251">
        <v>143</v>
      </c>
      <c r="O24" s="250">
        <v>34</v>
      </c>
      <c r="P24" s="250">
        <v>11</v>
      </c>
      <c r="Q24" s="249">
        <f>IF(AND(ISBLANK(N24),ISBLANK(O24)),"",N24+O24)</f>
        <v>177</v>
      </c>
      <c r="R24" s="248">
        <f>IF(ISNUMBER($H24),1-$H24,"")</f>
        <v>0</v>
      </c>
      <c r="S24" s="247"/>
    </row>
    <row r="25" spans="1:19" ht="12.95" customHeight="1" thickBot="1">
      <c r="A25" s="513" t="s">
        <v>149</v>
      </c>
      <c r="B25" s="514"/>
      <c r="C25" s="252">
        <v>3</v>
      </c>
      <c r="D25" s="251"/>
      <c r="E25" s="250"/>
      <c r="F25" s="250"/>
      <c r="G25" s="249" t="str">
        <f>IF(AND(ISBLANK(D25),ISBLANK(E25)),"",D25+E25)</f>
        <v/>
      </c>
      <c r="H25" s="248" t="str">
        <f>IF(OR(ISNUMBER($G25),ISNUMBER($Q25)),(SIGN(N($G25)-N($Q25))+1)/2,"")</f>
        <v/>
      </c>
      <c r="I25" s="247"/>
      <c r="K25" s="513" t="s">
        <v>153</v>
      </c>
      <c r="L25" s="514"/>
      <c r="M25" s="252">
        <v>3</v>
      </c>
      <c r="N25" s="251"/>
      <c r="O25" s="250"/>
      <c r="P25" s="250"/>
      <c r="Q25" s="249" t="str">
        <f>IF(AND(ISBLANK(N25),ISBLANK(O25)),"",N25+O25)</f>
        <v/>
      </c>
      <c r="R25" s="248" t="str">
        <f>IF(ISNUMBER($H25),1-$H25,"")</f>
        <v/>
      </c>
      <c r="S25" s="247"/>
    </row>
    <row r="26" spans="1:19" ht="12.95" customHeight="1">
      <c r="A26" s="515"/>
      <c r="B26" s="516"/>
      <c r="C26" s="246">
        <v>4</v>
      </c>
      <c r="D26" s="245"/>
      <c r="E26" s="244"/>
      <c r="F26" s="244"/>
      <c r="G26" s="243" t="str">
        <f>IF(AND(ISBLANK(D26),ISBLANK(E26)),"",D26+E26)</f>
        <v/>
      </c>
      <c r="H26" s="242" t="str">
        <f>IF(OR(ISNUMBER($G26),ISNUMBER($Q26)),(SIGN(N($G26)-N($Q26))+1)/2,"")</f>
        <v/>
      </c>
      <c r="I26" s="519">
        <f>IF(ISNUMBER(H27),(SIGN(1000*($H27-$R27)+$G27-$Q27)+1)/2,"")</f>
        <v>1</v>
      </c>
      <c r="K26" s="515"/>
      <c r="L26" s="516"/>
      <c r="M26" s="246">
        <v>4</v>
      </c>
      <c r="N26" s="245"/>
      <c r="O26" s="244"/>
      <c r="P26" s="244"/>
      <c r="Q26" s="243" t="str">
        <f>IF(AND(ISBLANK(N26),ISBLANK(O26)),"",N26+O26)</f>
        <v/>
      </c>
      <c r="R26" s="242" t="str">
        <f>IF(ISNUMBER($H26),1-$H26,"")</f>
        <v/>
      </c>
      <c r="S26" s="519">
        <f>IF(ISNUMBER($I26),1-$I26,"")</f>
        <v>0</v>
      </c>
    </row>
    <row r="27" spans="1:19" ht="15.95" customHeight="1" thickBot="1">
      <c r="A27" s="517">
        <v>10974</v>
      </c>
      <c r="B27" s="518"/>
      <c r="C27" s="241" t="s">
        <v>12</v>
      </c>
      <c r="D27" s="238">
        <f>IF(ISNUMBER($G27),SUM(D23:D26),"")</f>
        <v>294</v>
      </c>
      <c r="E27" s="240">
        <f>IF(ISNUMBER($G27),SUM(E23:E26),"")</f>
        <v>148</v>
      </c>
      <c r="F27" s="240">
        <f>IF(ISNUMBER($G27),SUM(F23:F26),"")</f>
        <v>7</v>
      </c>
      <c r="G27" s="239">
        <f>IF(SUM($G23:$G26)+SUM($Q23:$Q26)&gt;0,SUM(G23:G26),"")</f>
        <v>442</v>
      </c>
      <c r="H27" s="238">
        <f>IF(ISNUMBER($G27),SUM(H23:H26),"")</f>
        <v>2</v>
      </c>
      <c r="I27" s="520"/>
      <c r="K27" s="517">
        <v>5881</v>
      </c>
      <c r="L27" s="518"/>
      <c r="M27" s="241" t="s">
        <v>12</v>
      </c>
      <c r="N27" s="238">
        <f>IF(ISNUMBER($G27),SUM(N23:N26),"")</f>
        <v>289</v>
      </c>
      <c r="O27" s="240">
        <f>IF(ISNUMBER($G27),SUM(O23:O26),"")</f>
        <v>94</v>
      </c>
      <c r="P27" s="240">
        <f>IF(ISNUMBER($G27),SUM(P23:P26),"")</f>
        <v>16</v>
      </c>
      <c r="Q27" s="239">
        <f>IF(SUM($G23:$G26)+SUM($Q23:$Q26)&gt;0,SUM(Q23:Q26),"")</f>
        <v>383</v>
      </c>
      <c r="R27" s="238">
        <f>IF(ISNUMBER($G27),SUM(R23:R26),"")</f>
        <v>0</v>
      </c>
      <c r="S27" s="520"/>
    </row>
    <row r="28" spans="1:19" ht="12.95" customHeight="1">
      <c r="A28" s="525" t="s">
        <v>441</v>
      </c>
      <c r="B28" s="526"/>
      <c r="C28" s="257">
        <v>1</v>
      </c>
      <c r="D28" s="256">
        <v>126</v>
      </c>
      <c r="E28" s="255">
        <v>45</v>
      </c>
      <c r="F28" s="255">
        <v>8</v>
      </c>
      <c r="G28" s="254">
        <f>IF(AND(ISBLANK(D28),ISBLANK(E28)),"",D28+E28)</f>
        <v>171</v>
      </c>
      <c r="H28" s="253">
        <f>IF(OR(ISNUMBER($G28),ISNUMBER($Q28)),(SIGN(N($G28)-N($Q28))+1)/2,"")</f>
        <v>0</v>
      </c>
      <c r="I28" s="247"/>
      <c r="K28" s="525" t="s">
        <v>440</v>
      </c>
      <c r="L28" s="526"/>
      <c r="M28" s="257">
        <v>1</v>
      </c>
      <c r="N28" s="256">
        <v>139</v>
      </c>
      <c r="O28" s="255">
        <v>67</v>
      </c>
      <c r="P28" s="255">
        <v>1</v>
      </c>
      <c r="Q28" s="254">
        <f>IF(AND(ISBLANK(N28),ISBLANK(O28)),"",N28+O28)</f>
        <v>206</v>
      </c>
      <c r="R28" s="253">
        <f>IF(ISNUMBER($H28),1-$H28,"")</f>
        <v>1</v>
      </c>
      <c r="S28" s="247"/>
    </row>
    <row r="29" spans="1:19" ht="12.95" customHeight="1">
      <c r="A29" s="527"/>
      <c r="B29" s="528"/>
      <c r="C29" s="252">
        <v>2</v>
      </c>
      <c r="D29" s="251">
        <v>143</v>
      </c>
      <c r="E29" s="250">
        <v>51</v>
      </c>
      <c r="F29" s="250">
        <v>9</v>
      </c>
      <c r="G29" s="249">
        <f>IF(AND(ISBLANK(D29),ISBLANK(E29)),"",D29+E29)</f>
        <v>194</v>
      </c>
      <c r="H29" s="248">
        <f>IF(OR(ISNUMBER($G29),ISNUMBER($Q29)),(SIGN(N($G29)-N($Q29))+1)/2,"")</f>
        <v>0</v>
      </c>
      <c r="I29" s="247"/>
      <c r="K29" s="527"/>
      <c r="L29" s="528"/>
      <c r="M29" s="252">
        <v>2</v>
      </c>
      <c r="N29" s="251">
        <v>148</v>
      </c>
      <c r="O29" s="250">
        <v>50</v>
      </c>
      <c r="P29" s="250">
        <v>5</v>
      </c>
      <c r="Q29" s="249">
        <f>IF(AND(ISBLANK(N29),ISBLANK(O29)),"",N29+O29)</f>
        <v>198</v>
      </c>
      <c r="R29" s="248">
        <f>IF(ISNUMBER($H29),1-$H29,"")</f>
        <v>1</v>
      </c>
      <c r="S29" s="247"/>
    </row>
    <row r="30" spans="1:19" ht="12.95" customHeight="1" thickBot="1">
      <c r="A30" s="513" t="s">
        <v>138</v>
      </c>
      <c r="B30" s="514"/>
      <c r="C30" s="252">
        <v>3</v>
      </c>
      <c r="D30" s="251"/>
      <c r="E30" s="250"/>
      <c r="F30" s="250"/>
      <c r="G30" s="249" t="str">
        <f>IF(AND(ISBLANK(D30),ISBLANK(E30)),"",D30+E30)</f>
        <v/>
      </c>
      <c r="H30" s="248" t="str">
        <f>IF(OR(ISNUMBER($G30),ISNUMBER($Q30)),(SIGN(N($G30)-N($Q30))+1)/2,"")</f>
        <v/>
      </c>
      <c r="I30" s="247"/>
      <c r="K30" s="513" t="s">
        <v>114</v>
      </c>
      <c r="L30" s="514"/>
      <c r="M30" s="252">
        <v>3</v>
      </c>
      <c r="N30" s="251"/>
      <c r="O30" s="250"/>
      <c r="P30" s="250"/>
      <c r="Q30" s="249" t="str">
        <f>IF(AND(ISBLANK(N30),ISBLANK(O30)),"",N30+O30)</f>
        <v/>
      </c>
      <c r="R30" s="248" t="str">
        <f>IF(ISNUMBER($H30),1-$H30,"")</f>
        <v/>
      </c>
      <c r="S30" s="247"/>
    </row>
    <row r="31" spans="1:19" ht="12.95" customHeight="1">
      <c r="A31" s="515"/>
      <c r="B31" s="516"/>
      <c r="C31" s="246">
        <v>4</v>
      </c>
      <c r="D31" s="245"/>
      <c r="E31" s="244"/>
      <c r="F31" s="244"/>
      <c r="G31" s="243" t="str">
        <f>IF(AND(ISBLANK(D31),ISBLANK(E31)),"",D31+E31)</f>
        <v/>
      </c>
      <c r="H31" s="242" t="str">
        <f>IF(OR(ISNUMBER($G31),ISNUMBER($Q31)),(SIGN(N($G31)-N($Q31))+1)/2,"")</f>
        <v/>
      </c>
      <c r="I31" s="519">
        <f>IF(ISNUMBER(H32),(SIGN(1000*($H32-$R32)+$G32-$Q32)+1)/2,"")</f>
        <v>0</v>
      </c>
      <c r="K31" s="515"/>
      <c r="L31" s="516"/>
      <c r="M31" s="246">
        <v>4</v>
      </c>
      <c r="N31" s="245"/>
      <c r="O31" s="244"/>
      <c r="P31" s="244"/>
      <c r="Q31" s="243" t="str">
        <f>IF(AND(ISBLANK(N31),ISBLANK(O31)),"",N31+O31)</f>
        <v/>
      </c>
      <c r="R31" s="242" t="str">
        <f>IF(ISNUMBER($H31),1-$H31,"")</f>
        <v/>
      </c>
      <c r="S31" s="519">
        <f>IF(ISNUMBER($I31),1-$I31,"")</f>
        <v>1</v>
      </c>
    </row>
    <row r="32" spans="1:19" ht="15.95" customHeight="1" thickBot="1">
      <c r="A32" s="517">
        <v>24714</v>
      </c>
      <c r="B32" s="518"/>
      <c r="C32" s="241" t="s">
        <v>12</v>
      </c>
      <c r="D32" s="238">
        <f>IF(ISNUMBER($G32),SUM(D28:D31),"")</f>
        <v>269</v>
      </c>
      <c r="E32" s="240">
        <f>IF(ISNUMBER($G32),SUM(E28:E31),"")</f>
        <v>96</v>
      </c>
      <c r="F32" s="240">
        <f>IF(ISNUMBER($G32),SUM(F28:F31),"")</f>
        <v>17</v>
      </c>
      <c r="G32" s="239">
        <f>IF(SUM($G28:$G31)+SUM($Q28:$Q31)&gt;0,SUM(G28:G31),"")</f>
        <v>365</v>
      </c>
      <c r="H32" s="238">
        <f>IF(ISNUMBER($G32),SUM(H28:H31),"")</f>
        <v>0</v>
      </c>
      <c r="I32" s="520"/>
      <c r="K32" s="517">
        <v>10844</v>
      </c>
      <c r="L32" s="518"/>
      <c r="M32" s="241" t="s">
        <v>12</v>
      </c>
      <c r="N32" s="238">
        <f>IF(ISNUMBER($G32),SUM(N28:N31),"")</f>
        <v>287</v>
      </c>
      <c r="O32" s="240">
        <f>IF(ISNUMBER($G32),SUM(O28:O31),"")</f>
        <v>117</v>
      </c>
      <c r="P32" s="240">
        <f>IF(ISNUMBER($G32),SUM(P28:P31),"")</f>
        <v>6</v>
      </c>
      <c r="Q32" s="239">
        <f>IF(SUM($G28:$G31)+SUM($Q28:$Q31)&gt;0,SUM(Q28:Q31),"")</f>
        <v>404</v>
      </c>
      <c r="R32" s="238">
        <f>IF(ISNUMBER($G32),SUM(R28:R31),"")</f>
        <v>2</v>
      </c>
      <c r="S32" s="520"/>
    </row>
    <row r="33" spans="1:19" ht="12.95" customHeight="1">
      <c r="A33" s="525" t="s">
        <v>439</v>
      </c>
      <c r="B33" s="526"/>
      <c r="C33" s="257">
        <v>1</v>
      </c>
      <c r="D33" s="256">
        <v>146</v>
      </c>
      <c r="E33" s="255">
        <v>71</v>
      </c>
      <c r="F33" s="255">
        <v>4</v>
      </c>
      <c r="G33" s="254">
        <f>IF(AND(ISBLANK(D33),ISBLANK(E33)),"",D33+E33)</f>
        <v>217</v>
      </c>
      <c r="H33" s="253">
        <f>IF(OR(ISNUMBER($G33),ISNUMBER($Q33)),(SIGN(N($G33)-N($Q33))+1)/2,"")</f>
        <v>1</v>
      </c>
      <c r="I33" s="247"/>
      <c r="K33" s="525" t="s">
        <v>438</v>
      </c>
      <c r="L33" s="526"/>
      <c r="M33" s="257">
        <v>1</v>
      </c>
      <c r="N33" s="256">
        <v>146</v>
      </c>
      <c r="O33" s="255">
        <v>51</v>
      </c>
      <c r="P33" s="255">
        <v>7</v>
      </c>
      <c r="Q33" s="254">
        <f>IF(AND(ISBLANK(N33),ISBLANK(O33)),"",N33+O33)</f>
        <v>197</v>
      </c>
      <c r="R33" s="253">
        <f>IF(ISNUMBER($H33),1-$H33,"")</f>
        <v>0</v>
      </c>
      <c r="S33" s="247"/>
    </row>
    <row r="34" spans="1:19" ht="12.95" customHeight="1">
      <c r="A34" s="527"/>
      <c r="B34" s="528"/>
      <c r="C34" s="252">
        <v>2</v>
      </c>
      <c r="D34" s="251">
        <v>144</v>
      </c>
      <c r="E34" s="250">
        <v>44</v>
      </c>
      <c r="F34" s="250">
        <v>7</v>
      </c>
      <c r="G34" s="249">
        <f>IF(AND(ISBLANK(D34),ISBLANK(E34)),"",D34+E34)</f>
        <v>188</v>
      </c>
      <c r="H34" s="248">
        <f>IF(OR(ISNUMBER($G34),ISNUMBER($Q34)),(SIGN(N($G34)-N($Q34))+1)/2,"")</f>
        <v>1</v>
      </c>
      <c r="I34" s="247"/>
      <c r="K34" s="527"/>
      <c r="L34" s="528"/>
      <c r="M34" s="252">
        <v>2</v>
      </c>
      <c r="N34" s="251">
        <v>132</v>
      </c>
      <c r="O34" s="250">
        <v>45</v>
      </c>
      <c r="P34" s="250">
        <v>5</v>
      </c>
      <c r="Q34" s="249">
        <f>IF(AND(ISBLANK(N34),ISBLANK(O34)),"",N34+O34)</f>
        <v>177</v>
      </c>
      <c r="R34" s="248">
        <f>IF(ISNUMBER($H34),1-$H34,"")</f>
        <v>0</v>
      </c>
      <c r="S34" s="247"/>
    </row>
    <row r="35" spans="1:19" ht="12.95" customHeight="1" thickBot="1">
      <c r="A35" s="513" t="s">
        <v>123</v>
      </c>
      <c r="B35" s="514"/>
      <c r="C35" s="252">
        <v>3</v>
      </c>
      <c r="D35" s="251"/>
      <c r="E35" s="250"/>
      <c r="F35" s="250"/>
      <c r="G35" s="249" t="str">
        <f>IF(AND(ISBLANK(D35),ISBLANK(E35)),"",D35+E35)</f>
        <v/>
      </c>
      <c r="H35" s="248" t="str">
        <f>IF(OR(ISNUMBER($G35),ISNUMBER($Q35)),(SIGN(N($G35)-N($Q35))+1)/2,"")</f>
        <v/>
      </c>
      <c r="I35" s="247"/>
      <c r="K35" s="513" t="s">
        <v>117</v>
      </c>
      <c r="L35" s="514"/>
      <c r="M35" s="252">
        <v>3</v>
      </c>
      <c r="N35" s="251"/>
      <c r="O35" s="250"/>
      <c r="P35" s="250"/>
      <c r="Q35" s="249" t="str">
        <f>IF(AND(ISBLANK(N35),ISBLANK(O35)),"",N35+O35)</f>
        <v/>
      </c>
      <c r="R35" s="248" t="str">
        <f>IF(ISNUMBER($H35),1-$H35,"")</f>
        <v/>
      </c>
      <c r="S35" s="247"/>
    </row>
    <row r="36" spans="1:19" ht="12.95" customHeight="1">
      <c r="A36" s="515"/>
      <c r="B36" s="516"/>
      <c r="C36" s="246">
        <v>4</v>
      </c>
      <c r="D36" s="245"/>
      <c r="E36" s="244"/>
      <c r="F36" s="244"/>
      <c r="G36" s="243" t="str">
        <f>IF(AND(ISBLANK(D36),ISBLANK(E36)),"",D36+E36)</f>
        <v/>
      </c>
      <c r="H36" s="242" t="str">
        <f>IF(OR(ISNUMBER($G36),ISNUMBER($Q36)),(SIGN(N($G36)-N($Q36))+1)/2,"")</f>
        <v/>
      </c>
      <c r="I36" s="519">
        <f>IF(ISNUMBER(H37),(SIGN(1000*($H37-$R37)+$G37-$Q37)+1)/2,"")</f>
        <v>1</v>
      </c>
      <c r="K36" s="515"/>
      <c r="L36" s="516"/>
      <c r="M36" s="246">
        <v>4</v>
      </c>
      <c r="N36" s="245"/>
      <c r="O36" s="244"/>
      <c r="P36" s="244"/>
      <c r="Q36" s="243" t="str">
        <f>IF(AND(ISBLANK(N36),ISBLANK(O36)),"",N36+O36)</f>
        <v/>
      </c>
      <c r="R36" s="242" t="str">
        <f>IF(ISNUMBER($H36),1-$H36,"")</f>
        <v/>
      </c>
      <c r="S36" s="519">
        <f>IF(ISNUMBER($I36),1-$I36,"")</f>
        <v>0</v>
      </c>
    </row>
    <row r="37" spans="1:19" ht="15.95" customHeight="1" thickBot="1">
      <c r="A37" s="517">
        <v>12386</v>
      </c>
      <c r="B37" s="518"/>
      <c r="C37" s="241" t="s">
        <v>12</v>
      </c>
      <c r="D37" s="238">
        <f>IF(ISNUMBER($G37),SUM(D33:D36),"")</f>
        <v>290</v>
      </c>
      <c r="E37" s="240">
        <f>IF(ISNUMBER($G37),SUM(E33:E36),"")</f>
        <v>115</v>
      </c>
      <c r="F37" s="240">
        <f>IF(ISNUMBER($G37),SUM(F33:F36),"")</f>
        <v>11</v>
      </c>
      <c r="G37" s="239">
        <f>IF(SUM($G33:$G36)+SUM($Q33:$Q36)&gt;0,SUM(G33:G36),"")</f>
        <v>405</v>
      </c>
      <c r="H37" s="238">
        <f>IF(ISNUMBER($G37),SUM(H33:H36),"")</f>
        <v>2</v>
      </c>
      <c r="I37" s="520"/>
      <c r="K37" s="517">
        <v>9477</v>
      </c>
      <c r="L37" s="518"/>
      <c r="M37" s="241" t="s">
        <v>12</v>
      </c>
      <c r="N37" s="238">
        <f>IF(ISNUMBER($G37),SUM(N33:N36),"")</f>
        <v>278</v>
      </c>
      <c r="O37" s="240">
        <f>IF(ISNUMBER($G37),SUM(O33:O36),"")</f>
        <v>96</v>
      </c>
      <c r="P37" s="240">
        <f>IF(ISNUMBER($G37),SUM(P33:P36),"")</f>
        <v>12</v>
      </c>
      <c r="Q37" s="239">
        <f>IF(SUM($G33:$G36)+SUM($Q33:$Q36)&gt;0,SUM(Q33:Q36),"")</f>
        <v>374</v>
      </c>
      <c r="R37" s="238">
        <f>IF(ISNUMBER($G37),SUM(R33:R36),"")</f>
        <v>0</v>
      </c>
      <c r="S37" s="520"/>
    </row>
    <row r="38" spans="1:19" ht="5.0999999999999996" customHeight="1" thickBot="1"/>
    <row r="39" spans="1:19" ht="20.100000000000001" customHeight="1" thickBot="1">
      <c r="A39" s="237"/>
      <c r="B39" s="236"/>
      <c r="C39" s="235" t="s">
        <v>14</v>
      </c>
      <c r="D39" s="234">
        <f>IF(ISNUMBER($G39),SUM(D12,D17,D22,D27,D32,D37),"")</f>
        <v>1722</v>
      </c>
      <c r="E39" s="233">
        <f>IF(ISNUMBER($G39),SUM(E12,E17,E22,E27,E32,E37),"")</f>
        <v>773</v>
      </c>
      <c r="F39" s="233">
        <f>IF(ISNUMBER($G39),SUM(F12,F17,F22,F27,F32,F37),"")</f>
        <v>48</v>
      </c>
      <c r="G39" s="232">
        <f>IF(SUM($G$8:$G$37)+SUM($Q$8:$Q$37)&gt;0,SUM(G12,G17,G22,G27,G32,G37),"")</f>
        <v>2495</v>
      </c>
      <c r="H39" s="231">
        <f>IF(SUM($G$8:$G$37)+SUM($Q$8:$Q$37)&gt;0,SUM(H12,H17,H22,H27,H32,H37),"")</f>
        <v>9</v>
      </c>
      <c r="I39" s="230">
        <f>IF(ISNUMBER($G39),(SIGN($G39-$Q39)+1)/IF(COUNT(I$11,I$16,I$21,I$26,I$31,I$36)&gt;3,1,2),"")</f>
        <v>2</v>
      </c>
      <c r="K39" s="237"/>
      <c r="L39" s="236"/>
      <c r="M39" s="235" t="s">
        <v>14</v>
      </c>
      <c r="N39" s="234">
        <f>IF(ISNUMBER($G39),SUM(N12,N17,N22,N27,N32,N37),"")</f>
        <v>1645</v>
      </c>
      <c r="O39" s="233">
        <f>IF(ISNUMBER($G39),SUM(O12,O17,O22,O27,O32,O37),"")</f>
        <v>624</v>
      </c>
      <c r="P39" s="233">
        <f>IF(ISNUMBER($G39),SUM(P12,P17,P22,P27,P32,P37),"")</f>
        <v>72</v>
      </c>
      <c r="Q39" s="232">
        <f>IF(SUM($G$8:$G$37)+SUM($Q$8:$Q$37)&gt;0,SUM(Q12,Q17,Q22,Q27,Q32,Q37),"")</f>
        <v>2269</v>
      </c>
      <c r="R39" s="231">
        <f>IF(SUM($G$8:$G$37)+SUM($Q$8:$Q$37)&gt;0,SUM(R12,R17,R22,R27,R32,R37),"")</f>
        <v>3</v>
      </c>
      <c r="S39" s="230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205"/>
      <c r="B41" s="227" t="s">
        <v>26</v>
      </c>
      <c r="C41" s="494" t="s">
        <v>49</v>
      </c>
      <c r="D41" s="494"/>
      <c r="E41" s="494"/>
      <c r="G41" s="496" t="s">
        <v>15</v>
      </c>
      <c r="H41" s="496"/>
      <c r="I41" s="229">
        <f>IF(ISNUMBER(I$39),SUM(I11,I16,I21,I26,I31,I36,I39),"")</f>
        <v>7</v>
      </c>
      <c r="K41" s="205"/>
      <c r="L41" s="227" t="s">
        <v>26</v>
      </c>
      <c r="M41" s="494" t="s">
        <v>260</v>
      </c>
      <c r="N41" s="494"/>
      <c r="O41" s="494"/>
      <c r="Q41" s="496" t="s">
        <v>15</v>
      </c>
      <c r="R41" s="496"/>
      <c r="S41" s="229">
        <f>IF(ISNUMBER(S$39),SUM(S11,S16,S21,S26,S31,S36,S39),"")</f>
        <v>1</v>
      </c>
    </row>
    <row r="42" spans="1:19" ht="18" customHeight="1">
      <c r="A42" s="205"/>
      <c r="B42" s="227" t="s">
        <v>27</v>
      </c>
      <c r="C42" s="493"/>
      <c r="D42" s="493"/>
      <c r="E42" s="493"/>
      <c r="G42" s="228"/>
      <c r="H42" s="228"/>
      <c r="I42" s="228"/>
      <c r="K42" s="205"/>
      <c r="L42" s="227" t="s">
        <v>27</v>
      </c>
      <c r="M42" s="493"/>
      <c r="N42" s="493"/>
      <c r="O42" s="493"/>
      <c r="Q42" s="228"/>
      <c r="R42" s="228"/>
      <c r="S42" s="228"/>
    </row>
    <row r="43" spans="1:19" ht="20.100000000000001" customHeight="1">
      <c r="A43" s="227" t="s">
        <v>28</v>
      </c>
      <c r="B43" s="227" t="s">
        <v>29</v>
      </c>
      <c r="C43" s="495" t="s">
        <v>38</v>
      </c>
      <c r="D43" s="495"/>
      <c r="E43" s="495"/>
      <c r="F43" s="495"/>
      <c r="G43" s="495"/>
      <c r="H43" s="495"/>
      <c r="I43" s="227"/>
      <c r="J43" s="227"/>
      <c r="K43" s="227" t="s">
        <v>30</v>
      </c>
      <c r="L43" s="495"/>
      <c r="M43" s="495"/>
      <c r="O43" s="227" t="s">
        <v>27</v>
      </c>
      <c r="P43" s="495"/>
      <c r="Q43" s="495"/>
      <c r="R43" s="495"/>
      <c r="S43" s="495"/>
    </row>
    <row r="44" spans="1:19" ht="9.9499999999999993" customHeight="1">
      <c r="E44" s="205"/>
      <c r="H44" s="205"/>
    </row>
    <row r="45" spans="1:19" ht="30" customHeight="1">
      <c r="A45" s="226" t="str">
        <f>"Technické podmínky utkání:   " &amp; $B$3 &amp; IF(ISBLANK($B$3),""," – ") &amp; $L$3</f>
        <v>Technické podmínky utkání:   Slavoj Velké Popovice B – SK Meteor Praha C</v>
      </c>
    </row>
    <row r="46" spans="1:19" ht="20.100000000000001" customHeight="1">
      <c r="B46" s="267" t="s">
        <v>378</v>
      </c>
      <c r="C46" s="492" t="s">
        <v>367</v>
      </c>
      <c r="D46" s="492"/>
      <c r="I46" s="267" t="s">
        <v>376</v>
      </c>
      <c r="J46" s="492">
        <v>20</v>
      </c>
      <c r="K46" s="492"/>
    </row>
    <row r="47" spans="1:19" ht="20.100000000000001" customHeight="1">
      <c r="B47" s="267" t="s">
        <v>375</v>
      </c>
      <c r="C47" s="505" t="s">
        <v>437</v>
      </c>
      <c r="D47" s="505"/>
      <c r="I47" s="267" t="s">
        <v>373</v>
      </c>
      <c r="J47" s="505">
        <v>6</v>
      </c>
      <c r="K47" s="505"/>
      <c r="P47" s="267" t="s">
        <v>372</v>
      </c>
      <c r="Q47" s="504" t="s">
        <v>436</v>
      </c>
      <c r="R47" s="504"/>
      <c r="S47" s="504"/>
    </row>
    <row r="48" spans="1:19" ht="9.9499999999999993" customHeight="1"/>
    <row r="49" spans="1:19" ht="15" customHeight="1">
      <c r="A49" s="498" t="s">
        <v>21</v>
      </c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500"/>
    </row>
    <row r="50" spans="1:19" ht="81" customHeight="1">
      <c r="A50" s="501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3"/>
    </row>
    <row r="51" spans="1:19" ht="5.0999999999999996" customHeight="1"/>
    <row r="52" spans="1:19" ht="15" customHeight="1">
      <c r="A52" s="498" t="s">
        <v>22</v>
      </c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500"/>
    </row>
    <row r="53" spans="1:19" ht="6" customHeight="1">
      <c r="A53" s="22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21"/>
    </row>
    <row r="54" spans="1:19" ht="21" customHeight="1">
      <c r="A54" s="223" t="s">
        <v>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22" t="s">
        <v>3</v>
      </c>
      <c r="L54" s="205"/>
      <c r="M54" s="205"/>
      <c r="N54" s="205"/>
      <c r="O54" s="205"/>
      <c r="P54" s="205"/>
      <c r="Q54" s="205"/>
      <c r="R54" s="205"/>
      <c r="S54" s="221"/>
    </row>
    <row r="55" spans="1:19" ht="21" customHeight="1">
      <c r="A55" s="220"/>
      <c r="B55" s="217" t="s">
        <v>31</v>
      </c>
      <c r="C55" s="216"/>
      <c r="D55" s="218"/>
      <c r="E55" s="217" t="s">
        <v>32</v>
      </c>
      <c r="F55" s="216"/>
      <c r="G55" s="216"/>
      <c r="H55" s="216"/>
      <c r="I55" s="218"/>
      <c r="J55" s="205"/>
      <c r="K55" s="219"/>
      <c r="L55" s="217" t="s">
        <v>31</v>
      </c>
      <c r="M55" s="216"/>
      <c r="N55" s="218"/>
      <c r="O55" s="217" t="s">
        <v>32</v>
      </c>
      <c r="P55" s="216"/>
      <c r="Q55" s="216"/>
      <c r="R55" s="216"/>
      <c r="S55" s="215"/>
    </row>
    <row r="56" spans="1:19" ht="21" customHeight="1">
      <c r="A56" s="214" t="s">
        <v>33</v>
      </c>
      <c r="B56" s="210" t="s">
        <v>34</v>
      </c>
      <c r="C56" s="212"/>
      <c r="D56" s="211" t="s">
        <v>35</v>
      </c>
      <c r="E56" s="210" t="s">
        <v>34</v>
      </c>
      <c r="F56" s="209"/>
      <c r="G56" s="209"/>
      <c r="H56" s="208"/>
      <c r="I56" s="211" t="s">
        <v>35</v>
      </c>
      <c r="J56" s="205"/>
      <c r="K56" s="213" t="s">
        <v>33</v>
      </c>
      <c r="L56" s="210" t="s">
        <v>34</v>
      </c>
      <c r="M56" s="212"/>
      <c r="N56" s="211" t="s">
        <v>35</v>
      </c>
      <c r="O56" s="210" t="s">
        <v>34</v>
      </c>
      <c r="P56" s="209"/>
      <c r="Q56" s="209"/>
      <c r="R56" s="208"/>
      <c r="S56" s="207" t="s">
        <v>35</v>
      </c>
    </row>
    <row r="57" spans="1:19" ht="21" customHeight="1">
      <c r="A57" s="206"/>
      <c r="B57" s="489"/>
      <c r="C57" s="491"/>
      <c r="D57" s="203"/>
      <c r="E57" s="489"/>
      <c r="F57" s="490"/>
      <c r="G57" s="490"/>
      <c r="H57" s="491"/>
      <c r="I57" s="203"/>
      <c r="J57" s="205"/>
      <c r="K57" s="204"/>
      <c r="L57" s="489"/>
      <c r="M57" s="491"/>
      <c r="N57" s="203"/>
      <c r="O57" s="489"/>
      <c r="P57" s="490"/>
      <c r="Q57" s="490"/>
      <c r="R57" s="491"/>
      <c r="S57" s="202"/>
    </row>
    <row r="58" spans="1:19" ht="21" customHeight="1">
      <c r="A58" s="206"/>
      <c r="B58" s="489"/>
      <c r="C58" s="491"/>
      <c r="D58" s="203"/>
      <c r="E58" s="489"/>
      <c r="F58" s="490"/>
      <c r="G58" s="490"/>
      <c r="H58" s="491"/>
      <c r="I58" s="203"/>
      <c r="J58" s="205"/>
      <c r="K58" s="204"/>
      <c r="L58" s="489"/>
      <c r="M58" s="491"/>
      <c r="N58" s="203"/>
      <c r="O58" s="489"/>
      <c r="P58" s="490"/>
      <c r="Q58" s="490"/>
      <c r="R58" s="491"/>
      <c r="S58" s="202"/>
    </row>
    <row r="59" spans="1:19" ht="12" customHeight="1">
      <c r="A59" s="201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199"/>
    </row>
    <row r="60" spans="1:19" ht="5.0999999999999996" customHeight="1"/>
    <row r="61" spans="1:19" ht="15" customHeight="1">
      <c r="A61" s="498" t="s">
        <v>23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500"/>
    </row>
    <row r="62" spans="1:19" ht="81" customHeight="1">
      <c r="A62" s="501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</row>
    <row r="63" spans="1:19" ht="5.0999999999999996" customHeight="1"/>
    <row r="64" spans="1:19" ht="15" customHeight="1">
      <c r="A64" s="498" t="s">
        <v>24</v>
      </c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500"/>
    </row>
    <row r="65" spans="1:19" ht="81" customHeight="1">
      <c r="A65" s="501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3"/>
    </row>
    <row r="66" spans="1:19" ht="30" customHeight="1">
      <c r="A66" s="198"/>
      <c r="B66" s="197" t="s">
        <v>370</v>
      </c>
      <c r="C66" s="497" t="s">
        <v>435</v>
      </c>
      <c r="D66" s="497"/>
      <c r="E66" s="497"/>
      <c r="F66" s="497"/>
      <c r="G66" s="497"/>
      <c r="H66" s="49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T66"/>
  <sheetViews>
    <sheetView showGridLines="0" showRowColHeaders="0" workbookViewId="0">
      <selection activeCell="T43" sqref="T43"/>
    </sheetView>
  </sheetViews>
  <sheetFormatPr defaultRowHeight="12.75"/>
  <cols>
    <col min="1" max="1" width="10.7109375" style="196" customWidth="1"/>
    <col min="2" max="2" width="15.7109375" style="196" customWidth="1"/>
    <col min="3" max="3" width="5.7109375" style="196" customWidth="1"/>
    <col min="4" max="5" width="6.7109375" style="196" customWidth="1"/>
    <col min="6" max="6" width="4.7109375" style="196" customWidth="1"/>
    <col min="7" max="7" width="6.7109375" style="196" customWidth="1"/>
    <col min="8" max="8" width="6.28515625" style="196" customWidth="1"/>
    <col min="9" max="9" width="6.7109375" style="196" customWidth="1"/>
    <col min="10" max="10" width="1.7109375" style="196" customWidth="1"/>
    <col min="11" max="11" width="10.7109375" style="196" customWidth="1"/>
    <col min="12" max="12" width="15.7109375" style="196" customWidth="1"/>
    <col min="13" max="13" width="5.7109375" style="196" customWidth="1"/>
    <col min="14" max="15" width="6.7109375" style="196" customWidth="1"/>
    <col min="16" max="16" width="4.7109375" style="196" customWidth="1"/>
    <col min="17" max="17" width="6.7109375" style="196" customWidth="1"/>
    <col min="18" max="18" width="6.28515625" style="196" customWidth="1"/>
    <col min="19" max="19" width="6.7109375" style="196" customWidth="1"/>
    <col min="20" max="20" width="9.140625" style="196" customWidth="1"/>
    <col min="21" max="16384" width="9.140625" style="195"/>
  </cols>
  <sheetData>
    <row r="1" spans="1:19" ht="26.25" customHeight="1">
      <c r="B1" s="536" t="s">
        <v>396</v>
      </c>
      <c r="C1" s="536"/>
      <c r="D1" s="538" t="s">
        <v>0</v>
      </c>
      <c r="E1" s="538"/>
      <c r="F1" s="538"/>
      <c r="G1" s="538"/>
      <c r="H1" s="538"/>
      <c r="I1" s="538"/>
      <c r="K1" s="268" t="s">
        <v>395</v>
      </c>
      <c r="L1" s="532" t="s">
        <v>70</v>
      </c>
      <c r="M1" s="532"/>
      <c r="N1" s="532"/>
      <c r="O1" s="533" t="s">
        <v>394</v>
      </c>
      <c r="P1" s="533"/>
      <c r="Q1" s="534" t="s">
        <v>496</v>
      </c>
      <c r="R1" s="535"/>
      <c r="S1" s="535"/>
    </row>
    <row r="2" spans="1:19" ht="6" customHeight="1" thickBot="1">
      <c r="B2" s="537"/>
      <c r="C2" s="537"/>
    </row>
    <row r="3" spans="1:19" ht="20.100000000000001" customHeight="1" thickBot="1">
      <c r="A3" s="263" t="s">
        <v>2</v>
      </c>
      <c r="B3" s="529" t="s">
        <v>74</v>
      </c>
      <c r="C3" s="530"/>
      <c r="D3" s="530"/>
      <c r="E3" s="530"/>
      <c r="F3" s="530"/>
      <c r="G3" s="530"/>
      <c r="H3" s="530"/>
      <c r="I3" s="531"/>
      <c r="K3" s="263" t="s">
        <v>3</v>
      </c>
      <c r="L3" s="529" t="s">
        <v>42</v>
      </c>
      <c r="M3" s="530"/>
      <c r="N3" s="530"/>
      <c r="O3" s="530"/>
      <c r="P3" s="530"/>
      <c r="Q3" s="530"/>
      <c r="R3" s="530"/>
      <c r="S3" s="531"/>
    </row>
    <row r="4" spans="1:19" ht="5.0999999999999996" customHeight="1" thickBot="1"/>
    <row r="5" spans="1:19" ht="12.95" customHeight="1">
      <c r="A5" s="521" t="s">
        <v>4</v>
      </c>
      <c r="B5" s="522"/>
      <c r="C5" s="506" t="s">
        <v>5</v>
      </c>
      <c r="D5" s="508" t="s">
        <v>6</v>
      </c>
      <c r="E5" s="509"/>
      <c r="F5" s="509"/>
      <c r="G5" s="510"/>
      <c r="H5" s="511" t="s">
        <v>7</v>
      </c>
      <c r="I5" s="512"/>
      <c r="K5" s="521" t="s">
        <v>4</v>
      </c>
      <c r="L5" s="522"/>
      <c r="M5" s="506" t="s">
        <v>5</v>
      </c>
      <c r="N5" s="508" t="s">
        <v>6</v>
      </c>
      <c r="O5" s="509"/>
      <c r="P5" s="509"/>
      <c r="Q5" s="510"/>
      <c r="R5" s="511" t="s">
        <v>7</v>
      </c>
      <c r="S5" s="512"/>
    </row>
    <row r="6" spans="1:19" ht="12.95" customHeight="1" thickBot="1">
      <c r="A6" s="523" t="s">
        <v>8</v>
      </c>
      <c r="B6" s="524"/>
      <c r="C6" s="507"/>
      <c r="D6" s="262" t="s">
        <v>9</v>
      </c>
      <c r="E6" s="261" t="s">
        <v>10</v>
      </c>
      <c r="F6" s="261" t="s">
        <v>11</v>
      </c>
      <c r="G6" s="260" t="s">
        <v>12</v>
      </c>
      <c r="H6" s="259" t="s">
        <v>63</v>
      </c>
      <c r="I6" s="258" t="s">
        <v>13</v>
      </c>
      <c r="K6" s="523" t="s">
        <v>8</v>
      </c>
      <c r="L6" s="524"/>
      <c r="M6" s="507"/>
      <c r="N6" s="262" t="s">
        <v>9</v>
      </c>
      <c r="O6" s="261" t="s">
        <v>10</v>
      </c>
      <c r="P6" s="261" t="s">
        <v>11</v>
      </c>
      <c r="Q6" s="260" t="s">
        <v>12</v>
      </c>
      <c r="R6" s="259" t="s">
        <v>63</v>
      </c>
      <c r="S6" s="258" t="s">
        <v>13</v>
      </c>
    </row>
    <row r="7" spans="1:19" ht="5.0999999999999996" customHeight="1" thickBot="1"/>
    <row r="8" spans="1:19" ht="12.95" customHeight="1">
      <c r="A8" s="525" t="s">
        <v>494</v>
      </c>
      <c r="B8" s="526"/>
      <c r="C8" s="257">
        <v>1</v>
      </c>
      <c r="D8" s="256">
        <v>157</v>
      </c>
      <c r="E8" s="255">
        <v>60</v>
      </c>
      <c r="F8" s="255">
        <v>3</v>
      </c>
      <c r="G8" s="254">
        <f>IF(AND(ISBLANK(D8),ISBLANK(E8)),"",D8+E8)</f>
        <v>217</v>
      </c>
      <c r="H8" s="253">
        <f>IF(OR(ISNUMBER($G8),ISNUMBER($Q8)),(SIGN(N($G8)-N($Q8))+1)/2,"")</f>
        <v>1</v>
      </c>
      <c r="I8" s="247"/>
      <c r="K8" s="525" t="s">
        <v>495</v>
      </c>
      <c r="L8" s="526"/>
      <c r="M8" s="257">
        <v>1</v>
      </c>
      <c r="N8" s="256">
        <v>122</v>
      </c>
      <c r="O8" s="255">
        <v>35</v>
      </c>
      <c r="P8" s="255">
        <v>10</v>
      </c>
      <c r="Q8" s="254">
        <f>IF(AND(ISBLANK(N8),ISBLANK(O8)),"",N8+O8)</f>
        <v>157</v>
      </c>
      <c r="R8" s="253">
        <f>IF(ISNUMBER($H8),1-$H8,"")</f>
        <v>0</v>
      </c>
      <c r="S8" s="247"/>
    </row>
    <row r="9" spans="1:19" ht="12.95" customHeight="1">
      <c r="A9" s="527"/>
      <c r="B9" s="528"/>
      <c r="C9" s="252">
        <v>2</v>
      </c>
      <c r="D9" s="251">
        <v>131</v>
      </c>
      <c r="E9" s="250">
        <v>72</v>
      </c>
      <c r="F9" s="250">
        <v>2</v>
      </c>
      <c r="G9" s="249">
        <f>IF(AND(ISBLANK(D9),ISBLANK(E9)),"",D9+E9)</f>
        <v>203</v>
      </c>
      <c r="H9" s="248">
        <f>IF(OR(ISNUMBER($G9),ISNUMBER($Q9)),(SIGN(N($G9)-N($Q9))+1)/2,"")</f>
        <v>0</v>
      </c>
      <c r="I9" s="247"/>
      <c r="K9" s="527"/>
      <c r="L9" s="528"/>
      <c r="M9" s="252">
        <v>2</v>
      </c>
      <c r="N9" s="251">
        <v>150</v>
      </c>
      <c r="O9" s="250">
        <v>71</v>
      </c>
      <c r="P9" s="250">
        <v>5</v>
      </c>
      <c r="Q9" s="249">
        <f>IF(AND(ISBLANK(N9),ISBLANK(O9)),"",N9+O9)</f>
        <v>221</v>
      </c>
      <c r="R9" s="248">
        <f>IF(ISNUMBER($H9),1-$H9,"")</f>
        <v>1</v>
      </c>
      <c r="S9" s="247"/>
    </row>
    <row r="10" spans="1:19" ht="12.95" customHeight="1" thickBot="1">
      <c r="A10" s="513" t="s">
        <v>129</v>
      </c>
      <c r="B10" s="514"/>
      <c r="C10" s="252">
        <v>3</v>
      </c>
      <c r="D10" s="251"/>
      <c r="E10" s="250"/>
      <c r="F10" s="250"/>
      <c r="G10" s="249" t="str">
        <f>IF(AND(ISBLANK(D10),ISBLANK(E10)),"",D10+E10)</f>
        <v/>
      </c>
      <c r="H10" s="248" t="str">
        <f>IF(OR(ISNUMBER($G10),ISNUMBER($Q10)),(SIGN(N($G10)-N($Q10))+1)/2,"")</f>
        <v/>
      </c>
      <c r="I10" s="247"/>
      <c r="K10" s="513" t="s">
        <v>168</v>
      </c>
      <c r="L10" s="514"/>
      <c r="M10" s="252">
        <v>3</v>
      </c>
      <c r="N10" s="251"/>
      <c r="O10" s="250"/>
      <c r="P10" s="250"/>
      <c r="Q10" s="249" t="str">
        <f>IF(AND(ISBLANK(N10),ISBLANK(O10)),"",N10+O10)</f>
        <v/>
      </c>
      <c r="R10" s="248" t="str">
        <f>IF(ISNUMBER($H10),1-$H10,"")</f>
        <v/>
      </c>
      <c r="S10" s="247"/>
    </row>
    <row r="11" spans="1:19" ht="12.95" customHeight="1">
      <c r="A11" s="515"/>
      <c r="B11" s="516"/>
      <c r="C11" s="246">
        <v>4</v>
      </c>
      <c r="D11" s="245"/>
      <c r="E11" s="244"/>
      <c r="F11" s="244"/>
      <c r="G11" s="243" t="str">
        <f>IF(AND(ISBLANK(D11),ISBLANK(E11)),"",D11+E11)</f>
        <v/>
      </c>
      <c r="H11" s="242" t="str">
        <f>IF(OR(ISNUMBER($G11),ISNUMBER($Q11)),(SIGN(N($G11)-N($Q11))+1)/2,"")</f>
        <v/>
      </c>
      <c r="I11" s="519">
        <f>IF(ISNUMBER(H12),(SIGN(1000*($H12-$R12)+$G12-$Q12)+1)/2,"")</f>
        <v>1</v>
      </c>
      <c r="K11" s="515"/>
      <c r="L11" s="516"/>
      <c r="M11" s="246">
        <v>4</v>
      </c>
      <c r="N11" s="245"/>
      <c r="O11" s="244"/>
      <c r="P11" s="244"/>
      <c r="Q11" s="243" t="str">
        <f>IF(AND(ISBLANK(N11),ISBLANK(O11)),"",N11+O11)</f>
        <v/>
      </c>
      <c r="R11" s="242" t="str">
        <f>IF(ISNUMBER($H11),1-$H11,"")</f>
        <v/>
      </c>
      <c r="S11" s="519">
        <f>IF(ISNUMBER($I11),1-$I11,"")</f>
        <v>0</v>
      </c>
    </row>
    <row r="12" spans="1:19" ht="15.95" customHeight="1" thickBot="1">
      <c r="A12" s="517">
        <v>20739</v>
      </c>
      <c r="B12" s="518"/>
      <c r="C12" s="241" t="s">
        <v>12</v>
      </c>
      <c r="D12" s="238">
        <f>IF(ISNUMBER($G12),SUM(D8:D11),"")</f>
        <v>288</v>
      </c>
      <c r="E12" s="240">
        <f>IF(ISNUMBER($G12),SUM(E8:E11),"")</f>
        <v>132</v>
      </c>
      <c r="F12" s="240">
        <f>IF(ISNUMBER($G12),SUM(F8:F11),"")</f>
        <v>5</v>
      </c>
      <c r="G12" s="239">
        <f>IF(SUM($G8:$G11)+SUM($Q8:$Q11)&gt;0,SUM(G8:G11),"")</f>
        <v>420</v>
      </c>
      <c r="H12" s="238">
        <f>IF(ISNUMBER($G12),SUM(H8:H11),"")</f>
        <v>1</v>
      </c>
      <c r="I12" s="520"/>
      <c r="K12" s="517">
        <v>13562</v>
      </c>
      <c r="L12" s="518"/>
      <c r="M12" s="241" t="s">
        <v>12</v>
      </c>
      <c r="N12" s="238">
        <f>IF(ISNUMBER($G12),SUM(N8:N11),"")</f>
        <v>272</v>
      </c>
      <c r="O12" s="240">
        <f>IF(ISNUMBER($G12),SUM(O8:O11),"")</f>
        <v>106</v>
      </c>
      <c r="P12" s="240">
        <f>IF(ISNUMBER($G12),SUM(P8:P11),"")</f>
        <v>15</v>
      </c>
      <c r="Q12" s="239">
        <f>IF(SUM($G8:$G11)+SUM($Q8:$Q11)&gt;0,SUM(Q8:Q11),"")</f>
        <v>378</v>
      </c>
      <c r="R12" s="238">
        <f>IF(ISNUMBER($G12),SUM(R8:R11),"")</f>
        <v>1</v>
      </c>
      <c r="S12" s="520"/>
    </row>
    <row r="13" spans="1:19" ht="12.95" customHeight="1">
      <c r="A13" s="525" t="s">
        <v>494</v>
      </c>
      <c r="B13" s="526"/>
      <c r="C13" s="257">
        <v>1</v>
      </c>
      <c r="D13" s="256">
        <v>137</v>
      </c>
      <c r="E13" s="255">
        <v>59</v>
      </c>
      <c r="F13" s="255">
        <v>4</v>
      </c>
      <c r="G13" s="254">
        <f>IF(AND(ISBLANK(D13),ISBLANK(E13)),"",D13+E13)</f>
        <v>196</v>
      </c>
      <c r="H13" s="253">
        <f>IF(OR(ISNUMBER($G13),ISNUMBER($Q13)),(SIGN(N($G13)-N($Q13))+1)/2,"")</f>
        <v>1</v>
      </c>
      <c r="I13" s="247"/>
      <c r="K13" s="525" t="s">
        <v>493</v>
      </c>
      <c r="L13" s="526"/>
      <c r="M13" s="257">
        <v>1</v>
      </c>
      <c r="N13" s="256">
        <v>137</v>
      </c>
      <c r="O13" s="255">
        <v>53</v>
      </c>
      <c r="P13" s="255">
        <v>7</v>
      </c>
      <c r="Q13" s="254">
        <f>IF(AND(ISBLANK(N13),ISBLANK(O13)),"",N13+O13)</f>
        <v>190</v>
      </c>
      <c r="R13" s="253">
        <f>IF(ISNUMBER($H13),1-$H13,"")</f>
        <v>0</v>
      </c>
      <c r="S13" s="247"/>
    </row>
    <row r="14" spans="1:19" ht="12.95" customHeight="1">
      <c r="A14" s="527"/>
      <c r="B14" s="528"/>
      <c r="C14" s="252">
        <v>2</v>
      </c>
      <c r="D14" s="251">
        <v>142</v>
      </c>
      <c r="E14" s="250">
        <v>72</v>
      </c>
      <c r="F14" s="250">
        <v>1</v>
      </c>
      <c r="G14" s="249">
        <f>IF(AND(ISBLANK(D14),ISBLANK(E14)),"",D14+E14)</f>
        <v>214</v>
      </c>
      <c r="H14" s="248">
        <f>IF(OR(ISNUMBER($G14),ISNUMBER($Q14)),(SIGN(N($G14)-N($Q14))+1)/2,"")</f>
        <v>1</v>
      </c>
      <c r="I14" s="247"/>
      <c r="K14" s="527"/>
      <c r="L14" s="528"/>
      <c r="M14" s="252">
        <v>2</v>
      </c>
      <c r="N14" s="251">
        <v>146</v>
      </c>
      <c r="O14" s="250">
        <v>35</v>
      </c>
      <c r="P14" s="250">
        <v>8</v>
      </c>
      <c r="Q14" s="249">
        <f>IF(AND(ISBLANK(N14),ISBLANK(O14)),"",N14+O14)</f>
        <v>181</v>
      </c>
      <c r="R14" s="248">
        <f>IF(ISNUMBER($H14),1-$H14,"")</f>
        <v>0</v>
      </c>
      <c r="S14" s="247"/>
    </row>
    <row r="15" spans="1:19" ht="12.95" customHeight="1" thickBot="1">
      <c r="A15" s="513" t="s">
        <v>262</v>
      </c>
      <c r="B15" s="514"/>
      <c r="C15" s="252">
        <v>3</v>
      </c>
      <c r="D15" s="251"/>
      <c r="E15" s="250"/>
      <c r="F15" s="250"/>
      <c r="G15" s="249" t="str">
        <f>IF(AND(ISBLANK(D15),ISBLANK(E15)),"",D15+E15)</f>
        <v/>
      </c>
      <c r="H15" s="248" t="str">
        <f>IF(OR(ISNUMBER($G15),ISNUMBER($Q15)),(SIGN(N($G15)-N($Q15))+1)/2,"")</f>
        <v/>
      </c>
      <c r="I15" s="247"/>
      <c r="K15" s="513" t="s">
        <v>100</v>
      </c>
      <c r="L15" s="514"/>
      <c r="M15" s="252">
        <v>3</v>
      </c>
      <c r="N15" s="251"/>
      <c r="O15" s="250"/>
      <c r="P15" s="250"/>
      <c r="Q15" s="249" t="str">
        <f>IF(AND(ISBLANK(N15),ISBLANK(O15)),"",N15+O15)</f>
        <v/>
      </c>
      <c r="R15" s="248" t="str">
        <f>IF(ISNUMBER($H15),1-$H15,"")</f>
        <v/>
      </c>
      <c r="S15" s="247"/>
    </row>
    <row r="16" spans="1:19" ht="12.95" customHeight="1">
      <c r="A16" s="515"/>
      <c r="B16" s="516"/>
      <c r="C16" s="246">
        <v>4</v>
      </c>
      <c r="D16" s="245"/>
      <c r="E16" s="244"/>
      <c r="F16" s="244"/>
      <c r="G16" s="243" t="str">
        <f>IF(AND(ISBLANK(D16),ISBLANK(E16)),"",D16+E16)</f>
        <v/>
      </c>
      <c r="H16" s="242" t="str">
        <f>IF(OR(ISNUMBER($G16),ISNUMBER($Q16)),(SIGN(N($G16)-N($Q16))+1)/2,"")</f>
        <v/>
      </c>
      <c r="I16" s="519">
        <f>IF(ISNUMBER(H17),(SIGN(1000*($H17-$R17)+$G17-$Q17)+1)/2,"")</f>
        <v>1</v>
      </c>
      <c r="K16" s="515"/>
      <c r="L16" s="516"/>
      <c r="M16" s="246">
        <v>4</v>
      </c>
      <c r="N16" s="245"/>
      <c r="O16" s="244"/>
      <c r="P16" s="244"/>
      <c r="Q16" s="243" t="str">
        <f>IF(AND(ISBLANK(N16),ISBLANK(O16)),"",N16+O16)</f>
        <v/>
      </c>
      <c r="R16" s="242" t="str">
        <f>IF(ISNUMBER($H16),1-$H16,"")</f>
        <v/>
      </c>
      <c r="S16" s="519">
        <f>IF(ISNUMBER($I16),1-$I16,"")</f>
        <v>0</v>
      </c>
    </row>
    <row r="17" spans="1:19" ht="15.95" customHeight="1" thickBot="1">
      <c r="A17" s="517">
        <v>25350</v>
      </c>
      <c r="B17" s="518"/>
      <c r="C17" s="241" t="s">
        <v>12</v>
      </c>
      <c r="D17" s="238">
        <f>IF(ISNUMBER($G17),SUM(D13:D16),"")</f>
        <v>279</v>
      </c>
      <c r="E17" s="240">
        <f>IF(ISNUMBER($G17),SUM(E13:E16),"")</f>
        <v>131</v>
      </c>
      <c r="F17" s="240">
        <f>IF(ISNUMBER($G17),SUM(F13:F16),"")</f>
        <v>5</v>
      </c>
      <c r="G17" s="239">
        <f>IF(SUM($G13:$G16)+SUM($Q13:$Q16)&gt;0,SUM(G13:G16),"")</f>
        <v>410</v>
      </c>
      <c r="H17" s="238">
        <f>IF(ISNUMBER($G17),SUM(H13:H16),"")</f>
        <v>2</v>
      </c>
      <c r="I17" s="520"/>
      <c r="K17" s="517">
        <v>1134</v>
      </c>
      <c r="L17" s="518"/>
      <c r="M17" s="241" t="s">
        <v>12</v>
      </c>
      <c r="N17" s="238">
        <f>IF(ISNUMBER($G17),SUM(N13:N16),"")</f>
        <v>283</v>
      </c>
      <c r="O17" s="240">
        <f>IF(ISNUMBER($G17),SUM(O13:O16),"")</f>
        <v>88</v>
      </c>
      <c r="P17" s="240">
        <f>IF(ISNUMBER($G17),SUM(P13:P16),"")</f>
        <v>15</v>
      </c>
      <c r="Q17" s="239">
        <f>IF(SUM($G13:$G16)+SUM($Q13:$Q16)&gt;0,SUM(Q13:Q16),"")</f>
        <v>371</v>
      </c>
      <c r="R17" s="238">
        <f>IF(ISNUMBER($G17),SUM(R13:R16),"")</f>
        <v>0</v>
      </c>
      <c r="S17" s="520"/>
    </row>
    <row r="18" spans="1:19" ht="12.95" customHeight="1">
      <c r="A18" s="525" t="s">
        <v>492</v>
      </c>
      <c r="B18" s="526"/>
      <c r="C18" s="257">
        <v>1</v>
      </c>
      <c r="D18" s="256">
        <v>117</v>
      </c>
      <c r="E18" s="255">
        <v>52</v>
      </c>
      <c r="F18" s="255">
        <v>6</v>
      </c>
      <c r="G18" s="254">
        <f>IF(AND(ISBLANK(D18),ISBLANK(E18)),"",D18+E18)</f>
        <v>169</v>
      </c>
      <c r="H18" s="253">
        <f>IF(OR(ISNUMBER($G18),ISNUMBER($Q18)),(SIGN(N($G18)-N($Q18))+1)/2,"")</f>
        <v>0</v>
      </c>
      <c r="I18" s="247"/>
      <c r="K18" s="525" t="s">
        <v>491</v>
      </c>
      <c r="L18" s="526"/>
      <c r="M18" s="257">
        <v>1</v>
      </c>
      <c r="N18" s="256">
        <v>147</v>
      </c>
      <c r="O18" s="255">
        <v>53</v>
      </c>
      <c r="P18" s="255">
        <v>8</v>
      </c>
      <c r="Q18" s="254">
        <f>IF(AND(ISBLANK(N18),ISBLANK(O18)),"",N18+O18)</f>
        <v>200</v>
      </c>
      <c r="R18" s="253">
        <f>IF(ISNUMBER($H18),1-$H18,"")</f>
        <v>1</v>
      </c>
      <c r="S18" s="247"/>
    </row>
    <row r="19" spans="1:19" ht="12.95" customHeight="1">
      <c r="A19" s="527"/>
      <c r="B19" s="528"/>
      <c r="C19" s="252">
        <v>2</v>
      </c>
      <c r="D19" s="251">
        <v>123</v>
      </c>
      <c r="E19" s="250">
        <v>43</v>
      </c>
      <c r="F19" s="250">
        <v>8</v>
      </c>
      <c r="G19" s="249">
        <f>IF(AND(ISBLANK(D19),ISBLANK(E19)),"",D19+E19)</f>
        <v>166</v>
      </c>
      <c r="H19" s="248">
        <f>IF(OR(ISNUMBER($G19),ISNUMBER($Q19)),(SIGN(N($G19)-N($Q19))+1)/2,"")</f>
        <v>0</v>
      </c>
      <c r="I19" s="247"/>
      <c r="K19" s="527"/>
      <c r="L19" s="528"/>
      <c r="M19" s="252">
        <v>2</v>
      </c>
      <c r="N19" s="251">
        <v>159</v>
      </c>
      <c r="O19" s="250">
        <v>70</v>
      </c>
      <c r="P19" s="250">
        <v>3</v>
      </c>
      <c r="Q19" s="249">
        <f>IF(AND(ISBLANK(N19),ISBLANK(O19)),"",N19+O19)</f>
        <v>229</v>
      </c>
      <c r="R19" s="248">
        <f>IF(ISNUMBER($H19),1-$H19,"")</f>
        <v>1</v>
      </c>
      <c r="S19" s="247"/>
    </row>
    <row r="20" spans="1:19" ht="12.95" customHeight="1" thickBot="1">
      <c r="A20" s="513" t="s">
        <v>106</v>
      </c>
      <c r="B20" s="514"/>
      <c r="C20" s="252">
        <v>3</v>
      </c>
      <c r="D20" s="251"/>
      <c r="E20" s="250"/>
      <c r="F20" s="250"/>
      <c r="G20" s="249" t="str">
        <f>IF(AND(ISBLANK(D20),ISBLANK(E20)),"",D20+E20)</f>
        <v/>
      </c>
      <c r="H20" s="248" t="str">
        <f>IF(OR(ISNUMBER($G20),ISNUMBER($Q20)),(SIGN(N($G20)-N($Q20))+1)/2,"")</f>
        <v/>
      </c>
      <c r="I20" s="247"/>
      <c r="K20" s="513" t="s">
        <v>117</v>
      </c>
      <c r="L20" s="514"/>
      <c r="M20" s="252">
        <v>3</v>
      </c>
      <c r="N20" s="251"/>
      <c r="O20" s="250"/>
      <c r="P20" s="250"/>
      <c r="Q20" s="249" t="str">
        <f>IF(AND(ISBLANK(N20),ISBLANK(O20)),"",N20+O20)</f>
        <v/>
      </c>
      <c r="R20" s="248" t="str">
        <f>IF(ISNUMBER($H20),1-$H20,"")</f>
        <v/>
      </c>
      <c r="S20" s="247"/>
    </row>
    <row r="21" spans="1:19" ht="12.95" customHeight="1">
      <c r="A21" s="515"/>
      <c r="B21" s="516"/>
      <c r="C21" s="246">
        <v>4</v>
      </c>
      <c r="D21" s="245"/>
      <c r="E21" s="244"/>
      <c r="F21" s="244"/>
      <c r="G21" s="243" t="str">
        <f>IF(AND(ISBLANK(D21),ISBLANK(E21)),"",D21+E21)</f>
        <v/>
      </c>
      <c r="H21" s="242" t="str">
        <f>IF(OR(ISNUMBER($G21),ISNUMBER($Q21)),(SIGN(N($G21)-N($Q21))+1)/2,"")</f>
        <v/>
      </c>
      <c r="I21" s="519">
        <f>IF(ISNUMBER(H22),(SIGN(1000*($H22-$R22)+$G22-$Q22)+1)/2,"")</f>
        <v>0</v>
      </c>
      <c r="K21" s="515"/>
      <c r="L21" s="516"/>
      <c r="M21" s="246">
        <v>4</v>
      </c>
      <c r="N21" s="245"/>
      <c r="O21" s="244"/>
      <c r="P21" s="244"/>
      <c r="Q21" s="243" t="str">
        <f>IF(AND(ISBLANK(N21),ISBLANK(O21)),"",N21+O21)</f>
        <v/>
      </c>
      <c r="R21" s="242" t="str">
        <f>IF(ISNUMBER($H21),1-$H21,"")</f>
        <v/>
      </c>
      <c r="S21" s="519">
        <f>IF(ISNUMBER($I21),1-$I21,"")</f>
        <v>1</v>
      </c>
    </row>
    <row r="22" spans="1:19" ht="15.95" customHeight="1" thickBot="1">
      <c r="A22" s="517">
        <v>20738</v>
      </c>
      <c r="B22" s="518"/>
      <c r="C22" s="241" t="s">
        <v>12</v>
      </c>
      <c r="D22" s="238">
        <f>IF(ISNUMBER($G22),SUM(D18:D21),"")</f>
        <v>240</v>
      </c>
      <c r="E22" s="240">
        <f>IF(ISNUMBER($G22),SUM(E18:E21),"")</f>
        <v>95</v>
      </c>
      <c r="F22" s="240">
        <f>IF(ISNUMBER($G22),SUM(F18:F21),"")</f>
        <v>14</v>
      </c>
      <c r="G22" s="239">
        <f>IF(SUM($G18:$G21)+SUM($Q18:$Q21)&gt;0,SUM(G18:G21),"")</f>
        <v>335</v>
      </c>
      <c r="H22" s="238">
        <f>IF(ISNUMBER($G22),SUM(H18:H21),"")</f>
        <v>0</v>
      </c>
      <c r="I22" s="520"/>
      <c r="K22" s="517">
        <v>19554</v>
      </c>
      <c r="L22" s="518"/>
      <c r="M22" s="241" t="s">
        <v>12</v>
      </c>
      <c r="N22" s="265">
        <f>IF(ISNUMBER($G22),SUM(N18:N21),"")</f>
        <v>306</v>
      </c>
      <c r="O22" s="240">
        <f>IF(ISNUMBER($G22),SUM(O18:O21),"")</f>
        <v>123</v>
      </c>
      <c r="P22" s="240">
        <f>IF(ISNUMBER($G22),SUM(P18:P21),"")</f>
        <v>11</v>
      </c>
      <c r="Q22" s="239">
        <f>IF(SUM($G18:$G21)+SUM($Q18:$Q21)&gt;0,SUM(Q18:Q21),"")</f>
        <v>429</v>
      </c>
      <c r="R22" s="238">
        <f>IF(ISNUMBER($G22),SUM(R18:R21),"")</f>
        <v>2</v>
      </c>
      <c r="S22" s="520"/>
    </row>
    <row r="23" spans="1:19" ht="12.95" customHeight="1">
      <c r="A23" s="525" t="s">
        <v>490</v>
      </c>
      <c r="B23" s="526"/>
      <c r="C23" s="257">
        <v>1</v>
      </c>
      <c r="D23" s="256">
        <v>126</v>
      </c>
      <c r="E23" s="255">
        <v>67</v>
      </c>
      <c r="F23" s="255">
        <v>6</v>
      </c>
      <c r="G23" s="254">
        <f>IF(AND(ISBLANK(D23),ISBLANK(E23)),"",D23+E23)</f>
        <v>193</v>
      </c>
      <c r="H23" s="253">
        <f>IF(OR(ISNUMBER($G23),ISNUMBER($Q23)),(SIGN(N($G23)-N($Q23))+1)/2,"")</f>
        <v>1</v>
      </c>
      <c r="I23" s="247"/>
      <c r="K23" s="525" t="s">
        <v>489</v>
      </c>
      <c r="L23" s="526"/>
      <c r="M23" s="257">
        <v>1</v>
      </c>
      <c r="N23" s="256">
        <v>136</v>
      </c>
      <c r="O23" s="255">
        <v>43</v>
      </c>
      <c r="P23" s="255">
        <v>8</v>
      </c>
      <c r="Q23" s="254">
        <f>IF(AND(ISBLANK(N23),ISBLANK(O23)),"",N23+O23)</f>
        <v>179</v>
      </c>
      <c r="R23" s="253">
        <f>IF(ISNUMBER($H23),1-$H23,"")</f>
        <v>0</v>
      </c>
      <c r="S23" s="247"/>
    </row>
    <row r="24" spans="1:19" ht="12.95" customHeight="1">
      <c r="A24" s="527"/>
      <c r="B24" s="528"/>
      <c r="C24" s="252">
        <v>2</v>
      </c>
      <c r="D24" s="251">
        <v>135</v>
      </c>
      <c r="E24" s="250">
        <v>63</v>
      </c>
      <c r="F24" s="250">
        <v>4</v>
      </c>
      <c r="G24" s="249">
        <f>IF(AND(ISBLANK(D24),ISBLANK(E24)),"",D24+E24)</f>
        <v>198</v>
      </c>
      <c r="H24" s="248">
        <f>IF(OR(ISNUMBER($G24),ISNUMBER($Q24)),(SIGN(N($G24)-N($Q24))+1)/2,"")</f>
        <v>1</v>
      </c>
      <c r="I24" s="247"/>
      <c r="K24" s="527"/>
      <c r="L24" s="528"/>
      <c r="M24" s="252">
        <v>2</v>
      </c>
      <c r="N24" s="251">
        <v>133</v>
      </c>
      <c r="O24" s="250">
        <v>44</v>
      </c>
      <c r="P24" s="250">
        <v>7</v>
      </c>
      <c r="Q24" s="249">
        <f>IF(AND(ISBLANK(N24),ISBLANK(O24)),"",N24+O24)</f>
        <v>177</v>
      </c>
      <c r="R24" s="248">
        <f>IF(ISNUMBER($H24),1-$H24,"")</f>
        <v>0</v>
      </c>
      <c r="S24" s="247"/>
    </row>
    <row r="25" spans="1:19" ht="12.95" customHeight="1" thickBot="1">
      <c r="A25" s="513" t="s">
        <v>185</v>
      </c>
      <c r="B25" s="514"/>
      <c r="C25" s="252">
        <v>3</v>
      </c>
      <c r="D25" s="251"/>
      <c r="E25" s="250"/>
      <c r="F25" s="250"/>
      <c r="G25" s="249" t="str">
        <f>IF(AND(ISBLANK(D25),ISBLANK(E25)),"",D25+E25)</f>
        <v/>
      </c>
      <c r="H25" s="248" t="str">
        <f>IF(OR(ISNUMBER($G25),ISNUMBER($Q25)),(SIGN(N($G25)-N($Q25))+1)/2,"")</f>
        <v/>
      </c>
      <c r="I25" s="247"/>
      <c r="K25" s="513" t="s">
        <v>114</v>
      </c>
      <c r="L25" s="514"/>
      <c r="M25" s="252">
        <v>3</v>
      </c>
      <c r="N25" s="251"/>
      <c r="O25" s="250"/>
      <c r="P25" s="250"/>
      <c r="Q25" s="249" t="str">
        <f>IF(AND(ISBLANK(N25),ISBLANK(O25)),"",N25+O25)</f>
        <v/>
      </c>
      <c r="R25" s="248" t="str">
        <f>IF(ISNUMBER($H25),1-$H25,"")</f>
        <v/>
      </c>
      <c r="S25" s="247"/>
    </row>
    <row r="26" spans="1:19" ht="12.95" customHeight="1">
      <c r="A26" s="515"/>
      <c r="B26" s="516"/>
      <c r="C26" s="246">
        <v>4</v>
      </c>
      <c r="D26" s="245"/>
      <c r="E26" s="244"/>
      <c r="F26" s="244"/>
      <c r="G26" s="243" t="str">
        <f>IF(AND(ISBLANK(D26),ISBLANK(E26)),"",D26+E26)</f>
        <v/>
      </c>
      <c r="H26" s="242" t="str">
        <f>IF(OR(ISNUMBER($G26),ISNUMBER($Q26)),(SIGN(N($G26)-N($Q26))+1)/2,"")</f>
        <v/>
      </c>
      <c r="I26" s="519">
        <f>IF(ISNUMBER(H27),(SIGN(1000*($H27-$R27)+$G27-$Q27)+1)/2,"")</f>
        <v>1</v>
      </c>
      <c r="K26" s="515"/>
      <c r="L26" s="516"/>
      <c r="M26" s="246">
        <v>4</v>
      </c>
      <c r="N26" s="245"/>
      <c r="O26" s="244"/>
      <c r="P26" s="244"/>
      <c r="Q26" s="243" t="str">
        <f>IF(AND(ISBLANK(N26),ISBLANK(O26)),"",N26+O26)</f>
        <v/>
      </c>
      <c r="R26" s="242" t="str">
        <f>IF(ISNUMBER($H26),1-$H26,"")</f>
        <v/>
      </c>
      <c r="S26" s="519">
        <f>IF(ISNUMBER($I26),1-$I26,"")</f>
        <v>0</v>
      </c>
    </row>
    <row r="27" spans="1:19" ht="15.95" customHeight="1" thickBot="1">
      <c r="A27" s="517">
        <v>24518</v>
      </c>
      <c r="B27" s="518"/>
      <c r="C27" s="241" t="s">
        <v>12</v>
      </c>
      <c r="D27" s="238">
        <f>IF(ISNUMBER($G27),SUM(D23:D26),"")</f>
        <v>261</v>
      </c>
      <c r="E27" s="240">
        <f>IF(ISNUMBER($G27),SUM(E23:E26),"")</f>
        <v>130</v>
      </c>
      <c r="F27" s="240">
        <f>IF(ISNUMBER($G27),SUM(F23:F26),"")</f>
        <v>10</v>
      </c>
      <c r="G27" s="239">
        <f>IF(SUM($G23:$G26)+SUM($Q23:$Q26)&gt;0,SUM(G23:G26),"")</f>
        <v>391</v>
      </c>
      <c r="H27" s="238">
        <f>IF(ISNUMBER($G27),SUM(H23:H26),"")</f>
        <v>2</v>
      </c>
      <c r="I27" s="520"/>
      <c r="K27" s="517">
        <v>15064</v>
      </c>
      <c r="L27" s="518"/>
      <c r="M27" s="241" t="s">
        <v>12</v>
      </c>
      <c r="N27" s="238">
        <f>IF(ISNUMBER($G27),SUM(N23:N26),"")</f>
        <v>269</v>
      </c>
      <c r="O27" s="240">
        <f>IF(ISNUMBER($G27),SUM(O23:O26),"")</f>
        <v>87</v>
      </c>
      <c r="P27" s="240">
        <f>IF(ISNUMBER($G27),SUM(P23:P26),"")</f>
        <v>15</v>
      </c>
      <c r="Q27" s="239">
        <f>IF(SUM($G23:$G26)+SUM($Q23:$Q26)&gt;0,SUM(Q23:Q26),"")</f>
        <v>356</v>
      </c>
      <c r="R27" s="238">
        <f>IF(ISNUMBER($G27),SUM(R23:R26),"")</f>
        <v>0</v>
      </c>
      <c r="S27" s="520"/>
    </row>
    <row r="28" spans="1:19" ht="12.95" customHeight="1">
      <c r="A28" s="525" t="s">
        <v>488</v>
      </c>
      <c r="B28" s="526"/>
      <c r="C28" s="257">
        <v>1</v>
      </c>
      <c r="D28" s="256">
        <v>145</v>
      </c>
      <c r="E28" s="255">
        <v>45</v>
      </c>
      <c r="F28" s="255">
        <v>7</v>
      </c>
      <c r="G28" s="254">
        <f>IF(AND(ISBLANK(D28),ISBLANK(E28)),"",D28+E28)</f>
        <v>190</v>
      </c>
      <c r="H28" s="253">
        <f>IF(OR(ISNUMBER($G28),ISNUMBER($Q28)),(SIGN(N($G28)-N($Q28))+1)/2,"")</f>
        <v>1</v>
      </c>
      <c r="I28" s="247"/>
      <c r="K28" s="525" t="s">
        <v>487</v>
      </c>
      <c r="L28" s="526"/>
      <c r="M28" s="257">
        <v>1</v>
      </c>
      <c r="N28" s="256">
        <v>125</v>
      </c>
      <c r="O28" s="255">
        <v>61</v>
      </c>
      <c r="P28" s="255">
        <v>5</v>
      </c>
      <c r="Q28" s="254">
        <f>IF(AND(ISBLANK(N28),ISBLANK(O28)),"",N28+O28)</f>
        <v>186</v>
      </c>
      <c r="R28" s="253">
        <f>IF(ISNUMBER($H28),1-$H28,"")</f>
        <v>0</v>
      </c>
      <c r="S28" s="247"/>
    </row>
    <row r="29" spans="1:19" ht="12.95" customHeight="1">
      <c r="A29" s="527"/>
      <c r="B29" s="528"/>
      <c r="C29" s="252">
        <v>2</v>
      </c>
      <c r="D29" s="251">
        <v>151</v>
      </c>
      <c r="E29" s="250">
        <v>35</v>
      </c>
      <c r="F29" s="250">
        <v>6</v>
      </c>
      <c r="G29" s="249">
        <f>IF(AND(ISBLANK(D29),ISBLANK(E29)),"",D29+E29)</f>
        <v>186</v>
      </c>
      <c r="H29" s="248">
        <f>IF(OR(ISNUMBER($G29),ISNUMBER($Q29)),(SIGN(N($G29)-N($Q29))+1)/2,"")</f>
        <v>1</v>
      </c>
      <c r="I29" s="247"/>
      <c r="K29" s="527"/>
      <c r="L29" s="528"/>
      <c r="M29" s="252">
        <v>2</v>
      </c>
      <c r="N29" s="251">
        <v>134</v>
      </c>
      <c r="O29" s="250">
        <v>26</v>
      </c>
      <c r="P29" s="250">
        <v>14</v>
      </c>
      <c r="Q29" s="249">
        <f>IF(AND(ISBLANK(N29),ISBLANK(O29)),"",N29+O29)</f>
        <v>160</v>
      </c>
      <c r="R29" s="248">
        <f>IF(ISNUMBER($H29),1-$H29,"")</f>
        <v>0</v>
      </c>
      <c r="S29" s="247"/>
    </row>
    <row r="30" spans="1:19" ht="12.95" customHeight="1" thickBot="1">
      <c r="A30" s="513" t="s">
        <v>123</v>
      </c>
      <c r="B30" s="514"/>
      <c r="C30" s="252">
        <v>3</v>
      </c>
      <c r="D30" s="251"/>
      <c r="E30" s="250"/>
      <c r="F30" s="250"/>
      <c r="G30" s="249" t="str">
        <f>IF(AND(ISBLANK(D30),ISBLANK(E30)),"",D30+E30)</f>
        <v/>
      </c>
      <c r="H30" s="248" t="str">
        <f>IF(OR(ISNUMBER($G30),ISNUMBER($Q30)),(SIGN(N($G30)-N($Q30))+1)/2,"")</f>
        <v/>
      </c>
      <c r="I30" s="247"/>
      <c r="K30" s="513" t="s">
        <v>111</v>
      </c>
      <c r="L30" s="514"/>
      <c r="M30" s="252">
        <v>3</v>
      </c>
      <c r="N30" s="251"/>
      <c r="O30" s="250"/>
      <c r="P30" s="250"/>
      <c r="Q30" s="249" t="str">
        <f>IF(AND(ISBLANK(N30),ISBLANK(O30)),"",N30+O30)</f>
        <v/>
      </c>
      <c r="R30" s="248" t="str">
        <f>IF(ISNUMBER($H30),1-$H30,"")</f>
        <v/>
      </c>
      <c r="S30" s="247"/>
    </row>
    <row r="31" spans="1:19" ht="12.95" customHeight="1">
      <c r="A31" s="515"/>
      <c r="B31" s="516"/>
      <c r="C31" s="246">
        <v>4</v>
      </c>
      <c r="D31" s="245"/>
      <c r="E31" s="244"/>
      <c r="F31" s="244"/>
      <c r="G31" s="243" t="str">
        <f>IF(AND(ISBLANK(D31),ISBLANK(E31)),"",D31+E31)</f>
        <v/>
      </c>
      <c r="H31" s="242" t="str">
        <f>IF(OR(ISNUMBER($G31),ISNUMBER($Q31)),(SIGN(N($G31)-N($Q31))+1)/2,"")</f>
        <v/>
      </c>
      <c r="I31" s="519">
        <f>IF(ISNUMBER(H32),(SIGN(1000*($H32-$R32)+$G32-$Q32)+1)/2,"")</f>
        <v>1</v>
      </c>
      <c r="K31" s="515"/>
      <c r="L31" s="516"/>
      <c r="M31" s="246">
        <v>4</v>
      </c>
      <c r="N31" s="245"/>
      <c r="O31" s="244"/>
      <c r="P31" s="244"/>
      <c r="Q31" s="243" t="str">
        <f>IF(AND(ISBLANK(N31),ISBLANK(O31)),"",N31+O31)</f>
        <v/>
      </c>
      <c r="R31" s="242" t="str">
        <f>IF(ISNUMBER($H31),1-$H31,"")</f>
        <v/>
      </c>
      <c r="S31" s="519">
        <f>IF(ISNUMBER($I31),1-$I31,"")</f>
        <v>0</v>
      </c>
    </row>
    <row r="32" spans="1:19" ht="15.95" customHeight="1" thickBot="1">
      <c r="A32" s="517">
        <v>17966</v>
      </c>
      <c r="B32" s="518"/>
      <c r="C32" s="241" t="s">
        <v>12</v>
      </c>
      <c r="D32" s="238">
        <f>IF(ISNUMBER($G32),SUM(D28:D31),"")</f>
        <v>296</v>
      </c>
      <c r="E32" s="240">
        <f>IF(ISNUMBER($G32),SUM(E28:E31),"")</f>
        <v>80</v>
      </c>
      <c r="F32" s="240">
        <f>IF(ISNUMBER($G32),SUM(F28:F31),"")</f>
        <v>13</v>
      </c>
      <c r="G32" s="239">
        <f>IF(SUM($G28:$G31)+SUM($Q28:$Q31)&gt;0,SUM(G28:G31),"")</f>
        <v>376</v>
      </c>
      <c r="H32" s="238">
        <f>IF(ISNUMBER($G32),SUM(H28:H31),"")</f>
        <v>2</v>
      </c>
      <c r="I32" s="520"/>
      <c r="K32" s="517">
        <v>13363</v>
      </c>
      <c r="L32" s="518"/>
      <c r="M32" s="241" t="s">
        <v>12</v>
      </c>
      <c r="N32" s="238">
        <f>IF(ISNUMBER($G32),SUM(N28:N31),"")</f>
        <v>259</v>
      </c>
      <c r="O32" s="240">
        <f>IF(ISNUMBER($G32),SUM(O28:O31),"")</f>
        <v>87</v>
      </c>
      <c r="P32" s="240">
        <f>IF(ISNUMBER($G32),SUM(P28:P31),"")</f>
        <v>19</v>
      </c>
      <c r="Q32" s="239">
        <f>IF(SUM($G28:$G31)+SUM($Q28:$Q31)&gt;0,SUM(Q28:Q31),"")</f>
        <v>346</v>
      </c>
      <c r="R32" s="238">
        <f>IF(ISNUMBER($G32),SUM(R28:R31),"")</f>
        <v>0</v>
      </c>
      <c r="S32" s="520"/>
    </row>
    <row r="33" spans="1:19" ht="12.95" customHeight="1">
      <c r="A33" s="525" t="s">
        <v>486</v>
      </c>
      <c r="B33" s="526"/>
      <c r="C33" s="257">
        <v>1</v>
      </c>
      <c r="D33" s="256">
        <v>113</v>
      </c>
      <c r="E33" s="255">
        <v>44</v>
      </c>
      <c r="F33" s="255">
        <v>7</v>
      </c>
      <c r="G33" s="254">
        <f>IF(AND(ISBLANK(D33),ISBLANK(E33)),"",D33+E33)</f>
        <v>157</v>
      </c>
      <c r="H33" s="253">
        <f>IF(OR(ISNUMBER($G33),ISNUMBER($Q33)),(SIGN(N($G33)-N($Q33))+1)/2,"")</f>
        <v>0</v>
      </c>
      <c r="I33" s="247"/>
      <c r="K33" s="525" t="s">
        <v>485</v>
      </c>
      <c r="L33" s="526"/>
      <c r="M33" s="257">
        <v>1</v>
      </c>
      <c r="N33" s="256">
        <v>148</v>
      </c>
      <c r="O33" s="255">
        <v>54</v>
      </c>
      <c r="P33" s="255">
        <v>7</v>
      </c>
      <c r="Q33" s="254">
        <f>IF(AND(ISBLANK(N33),ISBLANK(O33)),"",N33+O33)</f>
        <v>202</v>
      </c>
      <c r="R33" s="253">
        <f>IF(ISNUMBER($H33),1-$H33,"")</f>
        <v>1</v>
      </c>
      <c r="S33" s="247"/>
    </row>
    <row r="34" spans="1:19" ht="12.95" customHeight="1">
      <c r="A34" s="527"/>
      <c r="B34" s="528"/>
      <c r="C34" s="252">
        <v>2</v>
      </c>
      <c r="D34" s="251">
        <v>134</v>
      </c>
      <c r="E34" s="250">
        <v>52</v>
      </c>
      <c r="F34" s="250">
        <v>4</v>
      </c>
      <c r="G34" s="249">
        <f>IF(AND(ISBLANK(D34),ISBLANK(E34)),"",D34+E34)</f>
        <v>186</v>
      </c>
      <c r="H34" s="248">
        <f>IF(OR(ISNUMBER($G34),ISNUMBER($Q34)),(SIGN(N($G34)-N($Q34))+1)/2,"")</f>
        <v>0</v>
      </c>
      <c r="I34" s="247"/>
      <c r="K34" s="527"/>
      <c r="L34" s="528"/>
      <c r="M34" s="252">
        <v>2</v>
      </c>
      <c r="N34" s="251">
        <v>139</v>
      </c>
      <c r="O34" s="250">
        <v>63</v>
      </c>
      <c r="P34" s="250">
        <v>4</v>
      </c>
      <c r="Q34" s="249">
        <f>IF(AND(ISBLANK(N34),ISBLANK(O34)),"",N34+O34)</f>
        <v>202</v>
      </c>
      <c r="R34" s="248">
        <f>IF(ISNUMBER($H34),1-$H34,"")</f>
        <v>1</v>
      </c>
      <c r="S34" s="247"/>
    </row>
    <row r="35" spans="1:19" ht="12.95" customHeight="1" thickBot="1">
      <c r="A35" s="513" t="s">
        <v>96</v>
      </c>
      <c r="B35" s="514"/>
      <c r="C35" s="252">
        <v>3</v>
      </c>
      <c r="D35" s="251"/>
      <c r="E35" s="250"/>
      <c r="F35" s="250"/>
      <c r="G35" s="249" t="str">
        <f>IF(AND(ISBLANK(D35),ISBLANK(E35)),"",D35+E35)</f>
        <v/>
      </c>
      <c r="H35" s="248" t="str">
        <f>IF(OR(ISNUMBER($G35),ISNUMBER($Q35)),(SIGN(N($G35)-N($Q35))+1)/2,"")</f>
        <v/>
      </c>
      <c r="I35" s="247"/>
      <c r="K35" s="513" t="s">
        <v>125</v>
      </c>
      <c r="L35" s="514"/>
      <c r="M35" s="252">
        <v>3</v>
      </c>
      <c r="N35" s="251"/>
      <c r="O35" s="250"/>
      <c r="P35" s="250"/>
      <c r="Q35" s="249" t="str">
        <f>IF(AND(ISBLANK(N35),ISBLANK(O35)),"",N35+O35)</f>
        <v/>
      </c>
      <c r="R35" s="248" t="str">
        <f>IF(ISNUMBER($H35),1-$H35,"")</f>
        <v/>
      </c>
      <c r="S35" s="247"/>
    </row>
    <row r="36" spans="1:19" ht="12.95" customHeight="1">
      <c r="A36" s="515"/>
      <c r="B36" s="516"/>
      <c r="C36" s="246">
        <v>4</v>
      </c>
      <c r="D36" s="245"/>
      <c r="E36" s="244"/>
      <c r="F36" s="244"/>
      <c r="G36" s="243" t="str">
        <f>IF(AND(ISBLANK(D36),ISBLANK(E36)),"",D36+E36)</f>
        <v/>
      </c>
      <c r="H36" s="242" t="str">
        <f>IF(OR(ISNUMBER($G36),ISNUMBER($Q36)),(SIGN(N($G36)-N($Q36))+1)/2,"")</f>
        <v/>
      </c>
      <c r="I36" s="519">
        <f>IF(ISNUMBER(H37),(SIGN(1000*($H37-$R37)+$G37-$Q37)+1)/2,"")</f>
        <v>0</v>
      </c>
      <c r="K36" s="515"/>
      <c r="L36" s="516"/>
      <c r="M36" s="246">
        <v>4</v>
      </c>
      <c r="N36" s="245"/>
      <c r="O36" s="244"/>
      <c r="P36" s="244"/>
      <c r="Q36" s="243" t="str">
        <f>IF(AND(ISBLANK(N36),ISBLANK(O36)),"",N36+O36)</f>
        <v/>
      </c>
      <c r="R36" s="242" t="str">
        <f>IF(ISNUMBER($H36),1-$H36,"")</f>
        <v/>
      </c>
      <c r="S36" s="519">
        <f>IF(ISNUMBER($I36),1-$I36,"")</f>
        <v>1</v>
      </c>
    </row>
    <row r="37" spans="1:19" ht="15.95" customHeight="1" thickBot="1">
      <c r="A37" s="517">
        <v>18159</v>
      </c>
      <c r="B37" s="518"/>
      <c r="C37" s="241" t="s">
        <v>12</v>
      </c>
      <c r="D37" s="238">
        <f>IF(ISNUMBER($G37),SUM(D33:D36),"")</f>
        <v>247</v>
      </c>
      <c r="E37" s="240">
        <f>IF(ISNUMBER($G37),SUM(E33:E36),"")</f>
        <v>96</v>
      </c>
      <c r="F37" s="240">
        <f>IF(ISNUMBER($G37),SUM(F33:F36),"")</f>
        <v>11</v>
      </c>
      <c r="G37" s="239">
        <f>IF(SUM($G33:$G36)+SUM($Q33:$Q36)&gt;0,SUM(G33:G36),"")</f>
        <v>343</v>
      </c>
      <c r="H37" s="238">
        <f>IF(ISNUMBER($G37),SUM(H33:H36),"")</f>
        <v>0</v>
      </c>
      <c r="I37" s="520"/>
      <c r="K37" s="517">
        <v>16602</v>
      </c>
      <c r="L37" s="518"/>
      <c r="M37" s="241" t="s">
        <v>12</v>
      </c>
      <c r="N37" s="238">
        <f>IF(ISNUMBER($G37),SUM(N33:N36),"")</f>
        <v>287</v>
      </c>
      <c r="O37" s="240">
        <f>IF(ISNUMBER($G37),SUM(O33:O36),"")</f>
        <v>117</v>
      </c>
      <c r="P37" s="240">
        <f>IF(ISNUMBER($G37),SUM(P33:P36),"")</f>
        <v>11</v>
      </c>
      <c r="Q37" s="239">
        <f>IF(SUM($G33:$G36)+SUM($Q33:$Q36)&gt;0,SUM(Q33:Q36),"")</f>
        <v>404</v>
      </c>
      <c r="R37" s="238">
        <f>IF(ISNUMBER($G37),SUM(R33:R36),"")</f>
        <v>2</v>
      </c>
      <c r="S37" s="520"/>
    </row>
    <row r="38" spans="1:19" ht="5.0999999999999996" customHeight="1" thickBot="1"/>
    <row r="39" spans="1:19" ht="20.100000000000001" customHeight="1" thickBot="1">
      <c r="A39" s="237"/>
      <c r="B39" s="236"/>
      <c r="C39" s="235" t="s">
        <v>14</v>
      </c>
      <c r="D39" s="234">
        <f>IF(ISNUMBER($G39),SUM(D12,D17,D22,D27,D32,D37),"")</f>
        <v>1611</v>
      </c>
      <c r="E39" s="233">
        <f>IF(ISNUMBER($G39),SUM(E12,E17,E22,E27,E32,E37),"")</f>
        <v>664</v>
      </c>
      <c r="F39" s="233">
        <f>IF(ISNUMBER($G39),SUM(F12,F17,F22,F27,F32,F37),"")</f>
        <v>58</v>
      </c>
      <c r="G39" s="232">
        <f>IF(SUM($G$8:$G$37)+SUM($Q$8:$Q$37)&gt;0,SUM(G12,G17,G22,G27,G32,G37),"")</f>
        <v>2275</v>
      </c>
      <c r="H39" s="231">
        <f>IF(SUM($G$8:$G$37)+SUM($Q$8:$Q$37)&gt;0,SUM(H12,H17,H22,H27,H32,H37),"")</f>
        <v>7</v>
      </c>
      <c r="I39" s="230">
        <f>IF(ISNUMBER($G39),(SIGN($G39-$Q39)+1)/IF(COUNT(I$11,I$16,I$21,I$26,I$31,I$36)&gt;3,1,2),"")</f>
        <v>0</v>
      </c>
      <c r="K39" s="237"/>
      <c r="L39" s="236"/>
      <c r="M39" s="235" t="s">
        <v>14</v>
      </c>
      <c r="N39" s="234">
        <f>IF(ISNUMBER($G39),SUM(N12,N17,N22,N27,N32,N37),"")</f>
        <v>1676</v>
      </c>
      <c r="O39" s="233">
        <f>IF(ISNUMBER($G39),SUM(O12,O17,O22,O27,O32,O37),"")</f>
        <v>608</v>
      </c>
      <c r="P39" s="233">
        <f>IF(ISNUMBER($G39),SUM(P12,P17,P22,P27,P32,P37),"")</f>
        <v>86</v>
      </c>
      <c r="Q39" s="232">
        <f>IF(SUM($G$8:$G$37)+SUM($Q$8:$Q$37)&gt;0,SUM(Q12,Q17,Q22,Q27,Q32,Q37),"")</f>
        <v>2284</v>
      </c>
      <c r="R39" s="231">
        <f>IF(SUM($G$8:$G$37)+SUM($Q$8:$Q$37)&gt;0,SUM(R12,R17,R22,R27,R32,R37),"")</f>
        <v>5</v>
      </c>
      <c r="S39" s="230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205"/>
      <c r="B41" s="227" t="s">
        <v>26</v>
      </c>
      <c r="C41" s="494" t="s">
        <v>67</v>
      </c>
      <c r="D41" s="494"/>
      <c r="E41" s="494"/>
      <c r="G41" s="496" t="s">
        <v>15</v>
      </c>
      <c r="H41" s="496"/>
      <c r="I41" s="229">
        <f>IF(ISNUMBER(I$39),SUM(I11,I16,I21,I26,I31,I36,I39),"")</f>
        <v>4</v>
      </c>
      <c r="K41" s="205"/>
      <c r="L41" s="227" t="s">
        <v>26</v>
      </c>
      <c r="M41" s="494" t="s">
        <v>51</v>
      </c>
      <c r="N41" s="494"/>
      <c r="O41" s="494"/>
      <c r="Q41" s="496" t="s">
        <v>15</v>
      </c>
      <c r="R41" s="496"/>
      <c r="S41" s="229">
        <f>IF(ISNUMBER(S$39),SUM(S11,S16,S21,S26,S31,S36,S39),"")</f>
        <v>4</v>
      </c>
    </row>
    <row r="42" spans="1:19" ht="18" customHeight="1">
      <c r="A42" s="205"/>
      <c r="B42" s="227" t="s">
        <v>27</v>
      </c>
      <c r="C42" s="493"/>
      <c r="D42" s="493"/>
      <c r="E42" s="493"/>
      <c r="G42" s="228"/>
      <c r="H42" s="228"/>
      <c r="I42" s="228"/>
      <c r="K42" s="205"/>
      <c r="L42" s="227" t="s">
        <v>27</v>
      </c>
      <c r="M42" s="493"/>
      <c r="N42" s="493"/>
      <c r="O42" s="493"/>
      <c r="Q42" s="228"/>
      <c r="R42" s="228"/>
      <c r="S42" s="228"/>
    </row>
    <row r="43" spans="1:19" ht="20.100000000000001" customHeight="1">
      <c r="A43" s="227" t="s">
        <v>28</v>
      </c>
      <c r="B43" s="227" t="s">
        <v>29</v>
      </c>
      <c r="C43" s="495" t="s">
        <v>38</v>
      </c>
      <c r="D43" s="495"/>
      <c r="E43" s="495"/>
      <c r="F43" s="495"/>
      <c r="G43" s="495"/>
      <c r="H43" s="495"/>
      <c r="I43" s="227"/>
      <c r="J43" s="227"/>
      <c r="K43" s="227" t="s">
        <v>30</v>
      </c>
      <c r="L43" s="495"/>
      <c r="M43" s="495"/>
      <c r="O43" s="227" t="s">
        <v>27</v>
      </c>
      <c r="P43" s="495"/>
      <c r="Q43" s="495"/>
      <c r="R43" s="495"/>
      <c r="S43" s="495"/>
    </row>
    <row r="44" spans="1:19" ht="9.9499999999999993" customHeight="1">
      <c r="E44" s="205"/>
      <c r="H44" s="205"/>
    </row>
    <row r="45" spans="1:19" ht="30" customHeight="1">
      <c r="A45" s="226" t="str">
        <f>"Technické podmínky utkání:   " &amp; $B$3 &amp; IF(ISBLANK($B$3),""," – ") &amp; $L$3</f>
        <v>Technické podmínky utkání:   TJ Praga Praha B – AC Sparta Praha B</v>
      </c>
    </row>
    <row r="46" spans="1:19" ht="20.100000000000001" customHeight="1">
      <c r="B46" s="268" t="s">
        <v>378</v>
      </c>
      <c r="C46" s="492" t="s">
        <v>401</v>
      </c>
      <c r="D46" s="492"/>
      <c r="I46" s="268" t="s">
        <v>376</v>
      </c>
      <c r="J46" s="492">
        <v>21</v>
      </c>
      <c r="K46" s="492"/>
    </row>
    <row r="47" spans="1:19" ht="20.100000000000001" customHeight="1">
      <c r="B47" s="268" t="s">
        <v>375</v>
      </c>
      <c r="C47" s="505" t="s">
        <v>484</v>
      </c>
      <c r="D47" s="505"/>
      <c r="I47" s="268" t="s">
        <v>373</v>
      </c>
      <c r="J47" s="505">
        <v>1</v>
      </c>
      <c r="K47" s="505"/>
      <c r="P47" s="268" t="s">
        <v>372</v>
      </c>
      <c r="Q47" s="504" t="s">
        <v>483</v>
      </c>
      <c r="R47" s="504"/>
      <c r="S47" s="504"/>
    </row>
    <row r="48" spans="1:19" ht="9.9499999999999993" customHeight="1"/>
    <row r="49" spans="1:19" ht="15" customHeight="1">
      <c r="A49" s="498" t="s">
        <v>21</v>
      </c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500"/>
    </row>
    <row r="50" spans="1:19" ht="81" customHeight="1">
      <c r="A50" s="501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3"/>
    </row>
    <row r="51" spans="1:19" ht="5.0999999999999996" customHeight="1"/>
    <row r="52" spans="1:19" ht="15" customHeight="1">
      <c r="A52" s="498" t="s">
        <v>22</v>
      </c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500"/>
    </row>
    <row r="53" spans="1:19" ht="6" customHeight="1">
      <c r="A53" s="22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21"/>
    </row>
    <row r="54" spans="1:19" ht="21" customHeight="1">
      <c r="A54" s="223" t="s">
        <v>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22" t="s">
        <v>3</v>
      </c>
      <c r="L54" s="205"/>
      <c r="M54" s="205"/>
      <c r="N54" s="205"/>
      <c r="O54" s="205"/>
      <c r="P54" s="205"/>
      <c r="Q54" s="205"/>
      <c r="R54" s="205"/>
      <c r="S54" s="221"/>
    </row>
    <row r="55" spans="1:19" ht="21" customHeight="1">
      <c r="A55" s="220"/>
      <c r="B55" s="217" t="s">
        <v>31</v>
      </c>
      <c r="C55" s="216"/>
      <c r="D55" s="218"/>
      <c r="E55" s="217" t="s">
        <v>32</v>
      </c>
      <c r="F55" s="216"/>
      <c r="G55" s="216"/>
      <c r="H55" s="216"/>
      <c r="I55" s="218"/>
      <c r="J55" s="205"/>
      <c r="K55" s="219"/>
      <c r="L55" s="217" t="s">
        <v>31</v>
      </c>
      <c r="M55" s="216"/>
      <c r="N55" s="218"/>
      <c r="O55" s="217" t="s">
        <v>32</v>
      </c>
      <c r="P55" s="216"/>
      <c r="Q55" s="216"/>
      <c r="R55" s="216"/>
      <c r="S55" s="215"/>
    </row>
    <row r="56" spans="1:19" ht="21" customHeight="1">
      <c r="A56" s="214" t="s">
        <v>33</v>
      </c>
      <c r="B56" s="210" t="s">
        <v>34</v>
      </c>
      <c r="C56" s="212"/>
      <c r="D56" s="211" t="s">
        <v>35</v>
      </c>
      <c r="E56" s="210" t="s">
        <v>34</v>
      </c>
      <c r="F56" s="209"/>
      <c r="G56" s="209"/>
      <c r="H56" s="208"/>
      <c r="I56" s="211" t="s">
        <v>35</v>
      </c>
      <c r="J56" s="205"/>
      <c r="K56" s="213" t="s">
        <v>33</v>
      </c>
      <c r="L56" s="210" t="s">
        <v>34</v>
      </c>
      <c r="M56" s="212"/>
      <c r="N56" s="211" t="s">
        <v>35</v>
      </c>
      <c r="O56" s="210" t="s">
        <v>34</v>
      </c>
      <c r="P56" s="209"/>
      <c r="Q56" s="209"/>
      <c r="R56" s="208"/>
      <c r="S56" s="207" t="s">
        <v>35</v>
      </c>
    </row>
    <row r="57" spans="1:19" ht="21" customHeight="1">
      <c r="A57" s="206"/>
      <c r="B57" s="489"/>
      <c r="C57" s="491"/>
      <c r="D57" s="203"/>
      <c r="E57" s="489"/>
      <c r="F57" s="490"/>
      <c r="G57" s="490"/>
      <c r="H57" s="491"/>
      <c r="I57" s="203"/>
      <c r="J57" s="205"/>
      <c r="K57" s="204"/>
      <c r="L57" s="489"/>
      <c r="M57" s="491"/>
      <c r="N57" s="203"/>
      <c r="O57" s="489"/>
      <c r="P57" s="490"/>
      <c r="Q57" s="490"/>
      <c r="R57" s="491"/>
      <c r="S57" s="202"/>
    </row>
    <row r="58" spans="1:19" ht="21" customHeight="1">
      <c r="A58" s="206"/>
      <c r="B58" s="489"/>
      <c r="C58" s="491"/>
      <c r="D58" s="203"/>
      <c r="E58" s="489"/>
      <c r="F58" s="490"/>
      <c r="G58" s="490"/>
      <c r="H58" s="491"/>
      <c r="I58" s="203"/>
      <c r="J58" s="205"/>
      <c r="K58" s="204"/>
      <c r="L58" s="489"/>
      <c r="M58" s="491"/>
      <c r="N58" s="203"/>
      <c r="O58" s="489"/>
      <c r="P58" s="490"/>
      <c r="Q58" s="490"/>
      <c r="R58" s="491"/>
      <c r="S58" s="202"/>
    </row>
    <row r="59" spans="1:19" ht="12" customHeight="1">
      <c r="A59" s="201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199"/>
    </row>
    <row r="60" spans="1:19" ht="5.0999999999999996" customHeight="1"/>
    <row r="61" spans="1:19" ht="15" customHeight="1">
      <c r="A61" s="498" t="s">
        <v>23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500"/>
    </row>
    <row r="62" spans="1:19" ht="81" customHeight="1">
      <c r="A62" s="501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</row>
    <row r="63" spans="1:19" ht="5.0999999999999996" customHeight="1"/>
    <row r="64" spans="1:19" ht="15" customHeight="1">
      <c r="A64" s="498" t="s">
        <v>24</v>
      </c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500"/>
    </row>
    <row r="65" spans="1:19" ht="81" customHeight="1">
      <c r="A65" s="501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3"/>
    </row>
    <row r="66" spans="1:19" ht="30" customHeight="1">
      <c r="A66" s="198"/>
      <c r="B66" s="197" t="s">
        <v>370</v>
      </c>
      <c r="C66" s="497" t="s">
        <v>482</v>
      </c>
      <c r="D66" s="497"/>
      <c r="E66" s="497"/>
      <c r="F66" s="497"/>
      <c r="G66" s="497"/>
      <c r="H66" s="497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R5:S5"/>
    <mergeCell ref="K8:L9"/>
    <mergeCell ref="K10:L11"/>
    <mergeCell ref="M5:M6"/>
    <mergeCell ref="K5:L5"/>
    <mergeCell ref="K6:L6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K23:L24"/>
    <mergeCell ref="K28:L29"/>
    <mergeCell ref="K30:L31"/>
    <mergeCell ref="K32:L32"/>
    <mergeCell ref="K27:L27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269" customWidth="1"/>
    <col min="2" max="2" width="15.7109375" style="269" customWidth="1"/>
    <col min="3" max="3" width="5.7109375" style="269" customWidth="1"/>
    <col min="4" max="5" width="6.7109375" style="269" customWidth="1"/>
    <col min="6" max="6" width="4.7109375" style="269" customWidth="1"/>
    <col min="7" max="7" width="6.7109375" style="269" customWidth="1"/>
    <col min="8" max="8" width="6.28515625" style="269" customWidth="1"/>
    <col min="9" max="9" width="6.7109375" style="269" customWidth="1"/>
    <col min="10" max="10" width="1.7109375" style="269" customWidth="1"/>
    <col min="11" max="11" width="10.7109375" style="269" customWidth="1"/>
    <col min="12" max="12" width="15.7109375" style="269" customWidth="1"/>
    <col min="13" max="13" width="5.7109375" style="269" customWidth="1"/>
    <col min="14" max="15" width="6.7109375" style="269" customWidth="1"/>
    <col min="16" max="16" width="4.7109375" style="269" customWidth="1"/>
    <col min="17" max="17" width="6.7109375" style="269" customWidth="1"/>
    <col min="18" max="18" width="6.28515625" style="269" customWidth="1"/>
    <col min="19" max="19" width="6.7109375" style="269" customWidth="1"/>
    <col min="20" max="20" width="9.140625" style="269" customWidth="1"/>
    <col min="21" max="16384" width="9.140625" style="337"/>
  </cols>
  <sheetData>
    <row r="1" spans="1:19" ht="26.25" customHeight="1">
      <c r="B1" s="542" t="s">
        <v>396</v>
      </c>
      <c r="C1" s="542"/>
      <c r="D1" s="544" t="s">
        <v>0</v>
      </c>
      <c r="E1" s="544"/>
      <c r="F1" s="544"/>
      <c r="G1" s="544"/>
      <c r="H1" s="544"/>
      <c r="I1" s="544"/>
      <c r="K1" s="270" t="s">
        <v>395</v>
      </c>
      <c r="L1" s="545" t="s">
        <v>268</v>
      </c>
      <c r="M1" s="545"/>
      <c r="N1" s="545"/>
      <c r="O1" s="546" t="s">
        <v>394</v>
      </c>
      <c r="P1" s="546"/>
      <c r="Q1" s="547" t="s">
        <v>473</v>
      </c>
      <c r="R1" s="548"/>
      <c r="S1" s="548"/>
    </row>
    <row r="2" spans="1:19" ht="6" customHeight="1" thickBot="1">
      <c r="B2" s="543"/>
      <c r="C2" s="543"/>
    </row>
    <row r="3" spans="1:19" ht="20.100000000000001" customHeight="1" thickBot="1">
      <c r="A3" s="271" t="s">
        <v>2</v>
      </c>
      <c r="B3" s="539" t="s">
        <v>297</v>
      </c>
      <c r="C3" s="540"/>
      <c r="D3" s="540"/>
      <c r="E3" s="540"/>
      <c r="F3" s="540"/>
      <c r="G3" s="540"/>
      <c r="H3" s="540"/>
      <c r="I3" s="541"/>
      <c r="K3" s="271" t="s">
        <v>3</v>
      </c>
      <c r="L3" s="539" t="s">
        <v>472</v>
      </c>
      <c r="M3" s="540"/>
      <c r="N3" s="540"/>
      <c r="O3" s="540"/>
      <c r="P3" s="540"/>
      <c r="Q3" s="540"/>
      <c r="R3" s="540"/>
      <c r="S3" s="541"/>
    </row>
    <row r="4" spans="1:19" ht="5.0999999999999996" customHeight="1" thickBot="1"/>
    <row r="5" spans="1:19" ht="12.95" customHeight="1">
      <c r="A5" s="560" t="s">
        <v>4</v>
      </c>
      <c r="B5" s="561"/>
      <c r="C5" s="562" t="s">
        <v>5</v>
      </c>
      <c r="D5" s="549" t="s">
        <v>6</v>
      </c>
      <c r="E5" s="550"/>
      <c r="F5" s="550"/>
      <c r="G5" s="551"/>
      <c r="H5" s="552" t="s">
        <v>7</v>
      </c>
      <c r="I5" s="553"/>
      <c r="K5" s="560" t="s">
        <v>4</v>
      </c>
      <c r="L5" s="561"/>
      <c r="M5" s="562" t="s">
        <v>5</v>
      </c>
      <c r="N5" s="549" t="s">
        <v>6</v>
      </c>
      <c r="O5" s="550"/>
      <c r="P5" s="550"/>
      <c r="Q5" s="551"/>
      <c r="R5" s="552" t="s">
        <v>7</v>
      </c>
      <c r="S5" s="553"/>
    </row>
    <row r="6" spans="1:19" ht="12.95" customHeight="1" thickBot="1">
      <c r="A6" s="554" t="s">
        <v>8</v>
      </c>
      <c r="B6" s="555"/>
      <c r="C6" s="563"/>
      <c r="D6" s="272" t="s">
        <v>9</v>
      </c>
      <c r="E6" s="273" t="s">
        <v>10</v>
      </c>
      <c r="F6" s="273" t="s">
        <v>11</v>
      </c>
      <c r="G6" s="274" t="s">
        <v>12</v>
      </c>
      <c r="H6" s="275" t="s">
        <v>63</v>
      </c>
      <c r="I6" s="276" t="s">
        <v>13</v>
      </c>
      <c r="K6" s="554" t="s">
        <v>8</v>
      </c>
      <c r="L6" s="555"/>
      <c r="M6" s="563"/>
      <c r="N6" s="272" t="s">
        <v>9</v>
      </c>
      <c r="O6" s="273" t="s">
        <v>10</v>
      </c>
      <c r="P6" s="273" t="s">
        <v>11</v>
      </c>
      <c r="Q6" s="274" t="s">
        <v>12</v>
      </c>
      <c r="R6" s="275" t="s">
        <v>63</v>
      </c>
      <c r="S6" s="276" t="s">
        <v>13</v>
      </c>
    </row>
    <row r="7" spans="1:19" ht="5.0999999999999996" customHeight="1" thickBot="1"/>
    <row r="8" spans="1:19" ht="12.95" customHeight="1">
      <c r="A8" s="556" t="s">
        <v>417</v>
      </c>
      <c r="B8" s="557"/>
      <c r="C8" s="277">
        <v>1</v>
      </c>
      <c r="D8" s="278">
        <v>113</v>
      </c>
      <c r="E8" s="279">
        <v>60</v>
      </c>
      <c r="F8" s="279">
        <v>5</v>
      </c>
      <c r="G8" s="280">
        <f>IF(AND(ISBLANK(D8),ISBLANK(E8)),"",D8+E8)</f>
        <v>173</v>
      </c>
      <c r="H8" s="281">
        <f>IF(OR(ISNUMBER($G8),ISNUMBER($Q8)),(SIGN(N($G8)-N($Q8))+1)/2,"")</f>
        <v>0.5</v>
      </c>
      <c r="I8" s="282"/>
      <c r="K8" s="556" t="s">
        <v>464</v>
      </c>
      <c r="L8" s="557"/>
      <c r="M8" s="277">
        <v>1</v>
      </c>
      <c r="N8" s="278">
        <v>130</v>
      </c>
      <c r="O8" s="279">
        <v>43</v>
      </c>
      <c r="P8" s="279">
        <v>8</v>
      </c>
      <c r="Q8" s="280">
        <f>IF(AND(ISBLANK(N8),ISBLANK(O8)),"",N8+O8)</f>
        <v>173</v>
      </c>
      <c r="R8" s="281">
        <f>IF(ISNUMBER($H8),1-$H8,"")</f>
        <v>0.5</v>
      </c>
      <c r="S8" s="282"/>
    </row>
    <row r="9" spans="1:19" ht="12.95" customHeight="1">
      <c r="A9" s="558"/>
      <c r="B9" s="559"/>
      <c r="C9" s="283">
        <v>2</v>
      </c>
      <c r="D9" s="284">
        <v>136</v>
      </c>
      <c r="E9" s="285">
        <v>70</v>
      </c>
      <c r="F9" s="285">
        <v>2</v>
      </c>
      <c r="G9" s="286">
        <f>IF(AND(ISBLANK(D9),ISBLANK(E9)),"",D9+E9)</f>
        <v>206</v>
      </c>
      <c r="H9" s="287">
        <f>IF(OR(ISNUMBER($G9),ISNUMBER($Q9)),(SIGN(N($G9)-N($Q9))+1)/2,"")</f>
        <v>1</v>
      </c>
      <c r="I9" s="282"/>
      <c r="K9" s="558"/>
      <c r="L9" s="559"/>
      <c r="M9" s="283">
        <v>2</v>
      </c>
      <c r="N9" s="284">
        <v>135</v>
      </c>
      <c r="O9" s="285">
        <v>42</v>
      </c>
      <c r="P9" s="285">
        <v>11</v>
      </c>
      <c r="Q9" s="286">
        <f>IF(AND(ISBLANK(N9),ISBLANK(O9)),"",N9+O9)</f>
        <v>177</v>
      </c>
      <c r="R9" s="287">
        <f>IF(ISNUMBER($H9),1-$H9,"")</f>
        <v>0</v>
      </c>
      <c r="S9" s="282"/>
    </row>
    <row r="10" spans="1:19" ht="12.95" customHeight="1" thickBot="1">
      <c r="A10" s="568" t="s">
        <v>117</v>
      </c>
      <c r="B10" s="569"/>
      <c r="C10" s="283">
        <v>3</v>
      </c>
      <c r="D10" s="284"/>
      <c r="E10" s="285"/>
      <c r="F10" s="285"/>
      <c r="G10" s="286" t="str">
        <f>IF(AND(ISBLANK(D10),ISBLANK(E10)),"",D10+E10)</f>
        <v/>
      </c>
      <c r="H10" s="287" t="str">
        <f>IF(OR(ISNUMBER($G10),ISNUMBER($Q10)),(SIGN(N($G10)-N($Q10))+1)/2,"")</f>
        <v/>
      </c>
      <c r="I10" s="282"/>
      <c r="K10" s="568" t="s">
        <v>199</v>
      </c>
      <c r="L10" s="569"/>
      <c r="M10" s="283">
        <v>3</v>
      </c>
      <c r="N10" s="284"/>
      <c r="O10" s="285"/>
      <c r="P10" s="285"/>
      <c r="Q10" s="286" t="str">
        <f>IF(AND(ISBLANK(N10),ISBLANK(O10)),"",N10+O10)</f>
        <v/>
      </c>
      <c r="R10" s="287" t="str">
        <f>IF(ISNUMBER($H10),1-$H10,"")</f>
        <v/>
      </c>
      <c r="S10" s="282"/>
    </row>
    <row r="11" spans="1:19" ht="12.95" customHeight="1">
      <c r="A11" s="570"/>
      <c r="B11" s="571"/>
      <c r="C11" s="288">
        <v>4</v>
      </c>
      <c r="D11" s="289"/>
      <c r="E11" s="290"/>
      <c r="F11" s="290"/>
      <c r="G11" s="291" t="str">
        <f>IF(AND(ISBLANK(D11),ISBLANK(E11)),"",D11+E11)</f>
        <v/>
      </c>
      <c r="H11" s="292" t="str">
        <f>IF(OR(ISNUMBER($G11),ISNUMBER($Q11)),(SIGN(N($G11)-N($Q11))+1)/2,"")</f>
        <v/>
      </c>
      <c r="I11" s="564">
        <f>IF(ISNUMBER(H12),(SIGN(1000*($H12-$R12)+$G12-$Q12)+1)/2,"")</f>
        <v>1</v>
      </c>
      <c r="K11" s="570"/>
      <c r="L11" s="571"/>
      <c r="M11" s="288">
        <v>4</v>
      </c>
      <c r="N11" s="289"/>
      <c r="O11" s="290"/>
      <c r="P11" s="290"/>
      <c r="Q11" s="291" t="str">
        <f>IF(AND(ISBLANK(N11),ISBLANK(O11)),"",N11+O11)</f>
        <v/>
      </c>
      <c r="R11" s="292" t="str">
        <f>IF(ISNUMBER($H11),1-$H11,"")</f>
        <v/>
      </c>
      <c r="S11" s="564">
        <f>IF(ISNUMBER($I11),1-$I11,"")</f>
        <v>0</v>
      </c>
    </row>
    <row r="12" spans="1:19" ht="15.95" customHeight="1" thickBot="1">
      <c r="A12" s="566">
        <v>25485</v>
      </c>
      <c r="B12" s="567"/>
      <c r="C12" s="293" t="s">
        <v>12</v>
      </c>
      <c r="D12" s="294">
        <f>IF(ISNUMBER($G12),SUM(D8:D11),"")</f>
        <v>249</v>
      </c>
      <c r="E12" s="295">
        <f>IF(ISNUMBER($G12),SUM(E8:E11),"")</f>
        <v>130</v>
      </c>
      <c r="F12" s="295">
        <f>IF(ISNUMBER($G12),SUM(F8:F11),"")</f>
        <v>7</v>
      </c>
      <c r="G12" s="296">
        <f>IF(SUM($G8:$G11)+SUM($Q8:$Q11)&gt;0,SUM(G8:G11),"")</f>
        <v>379</v>
      </c>
      <c r="H12" s="294">
        <f>IF(ISNUMBER($G12),SUM(H8:H11),"")</f>
        <v>1.5</v>
      </c>
      <c r="I12" s="565"/>
      <c r="K12" s="566">
        <v>20150</v>
      </c>
      <c r="L12" s="567"/>
      <c r="M12" s="293" t="s">
        <v>12</v>
      </c>
      <c r="N12" s="294">
        <f>IF(ISNUMBER($G12),SUM(N8:N11),"")</f>
        <v>265</v>
      </c>
      <c r="O12" s="295">
        <f>IF(ISNUMBER($G12),SUM(O8:O11),"")</f>
        <v>85</v>
      </c>
      <c r="P12" s="295">
        <f>IF(ISNUMBER($G12),SUM(P8:P11),"")</f>
        <v>19</v>
      </c>
      <c r="Q12" s="296">
        <f>IF(SUM($G8:$G11)+SUM($Q8:$Q11)&gt;0,SUM(Q8:Q11),"")</f>
        <v>350</v>
      </c>
      <c r="R12" s="294">
        <f>IF(ISNUMBER($G12),SUM(R8:R11),"")</f>
        <v>0.5</v>
      </c>
      <c r="S12" s="565"/>
    </row>
    <row r="13" spans="1:19" ht="12.95" customHeight="1">
      <c r="A13" s="556" t="s">
        <v>406</v>
      </c>
      <c r="B13" s="557"/>
      <c r="C13" s="277">
        <v>1</v>
      </c>
      <c r="D13" s="278">
        <v>137</v>
      </c>
      <c r="E13" s="279">
        <v>53</v>
      </c>
      <c r="F13" s="279">
        <v>1</v>
      </c>
      <c r="G13" s="280">
        <f>IF(AND(ISBLANK(D13),ISBLANK(E13)),"",D13+E13)</f>
        <v>190</v>
      </c>
      <c r="H13" s="281">
        <f>IF(OR(ISNUMBER($G13),ISNUMBER($Q13)),(SIGN(N($G13)-N($Q13))+1)/2,"")</f>
        <v>1</v>
      </c>
      <c r="I13" s="282"/>
      <c r="K13" s="556" t="s">
        <v>466</v>
      </c>
      <c r="L13" s="557"/>
      <c r="M13" s="277">
        <v>1</v>
      </c>
      <c r="N13" s="278">
        <v>136</v>
      </c>
      <c r="O13" s="279">
        <v>53</v>
      </c>
      <c r="P13" s="279">
        <v>5</v>
      </c>
      <c r="Q13" s="280">
        <f>IF(AND(ISBLANK(N13),ISBLANK(O13)),"",N13+O13)</f>
        <v>189</v>
      </c>
      <c r="R13" s="281">
        <f>IF(ISNUMBER($H13),1-$H13,"")</f>
        <v>0</v>
      </c>
      <c r="S13" s="282"/>
    </row>
    <row r="14" spans="1:19" ht="12.95" customHeight="1">
      <c r="A14" s="558"/>
      <c r="B14" s="559"/>
      <c r="C14" s="283">
        <v>2</v>
      </c>
      <c r="D14" s="284">
        <v>126</v>
      </c>
      <c r="E14" s="285">
        <v>70</v>
      </c>
      <c r="F14" s="285">
        <v>2</v>
      </c>
      <c r="G14" s="286">
        <f>IF(AND(ISBLANK(D14),ISBLANK(E14)),"",D14+E14)</f>
        <v>196</v>
      </c>
      <c r="H14" s="287">
        <f>IF(OR(ISNUMBER($G14),ISNUMBER($Q14)),(SIGN(N($G14)-N($Q14))+1)/2,"")</f>
        <v>0</v>
      </c>
      <c r="I14" s="282"/>
      <c r="K14" s="558"/>
      <c r="L14" s="559"/>
      <c r="M14" s="283">
        <v>2</v>
      </c>
      <c r="N14" s="284">
        <v>147</v>
      </c>
      <c r="O14" s="285">
        <v>50</v>
      </c>
      <c r="P14" s="285">
        <v>4</v>
      </c>
      <c r="Q14" s="286">
        <f>IF(AND(ISBLANK(N14),ISBLANK(O14)),"",N14+O14)</f>
        <v>197</v>
      </c>
      <c r="R14" s="287">
        <f>IF(ISNUMBER($H14),1-$H14,"")</f>
        <v>1</v>
      </c>
      <c r="S14" s="282"/>
    </row>
    <row r="15" spans="1:19" ht="12.95" customHeight="1" thickBot="1">
      <c r="A15" s="568" t="s">
        <v>111</v>
      </c>
      <c r="B15" s="569"/>
      <c r="C15" s="283">
        <v>3</v>
      </c>
      <c r="D15" s="284"/>
      <c r="E15" s="285"/>
      <c r="F15" s="285"/>
      <c r="G15" s="286" t="str">
        <f>IF(AND(ISBLANK(D15),ISBLANK(E15)),"",D15+E15)</f>
        <v/>
      </c>
      <c r="H15" s="287" t="str">
        <f>IF(OR(ISNUMBER($G15),ISNUMBER($Q15)),(SIGN(N($G15)-N($Q15))+1)/2,"")</f>
        <v/>
      </c>
      <c r="I15" s="282"/>
      <c r="K15" s="568" t="s">
        <v>123</v>
      </c>
      <c r="L15" s="569"/>
      <c r="M15" s="283">
        <v>3</v>
      </c>
      <c r="N15" s="284"/>
      <c r="O15" s="285"/>
      <c r="P15" s="285"/>
      <c r="Q15" s="286" t="str">
        <f>IF(AND(ISBLANK(N15),ISBLANK(O15)),"",N15+O15)</f>
        <v/>
      </c>
      <c r="R15" s="287" t="str">
        <f>IF(ISNUMBER($H15),1-$H15,"")</f>
        <v/>
      </c>
      <c r="S15" s="282"/>
    </row>
    <row r="16" spans="1:19" ht="12.95" customHeight="1">
      <c r="A16" s="570"/>
      <c r="B16" s="571"/>
      <c r="C16" s="288">
        <v>4</v>
      </c>
      <c r="D16" s="289"/>
      <c r="E16" s="290"/>
      <c r="F16" s="290"/>
      <c r="G16" s="291" t="str">
        <f>IF(AND(ISBLANK(D16),ISBLANK(E16)),"",D16+E16)</f>
        <v/>
      </c>
      <c r="H16" s="292" t="str">
        <f>IF(OR(ISNUMBER($G16),ISNUMBER($Q16)),(SIGN(N($G16)-N($Q16))+1)/2,"")</f>
        <v/>
      </c>
      <c r="I16" s="564">
        <f>IF(ISNUMBER(H17),(SIGN(1000*($H17-$R17)+$G17-$Q17)+1)/2,"")</f>
        <v>0.5</v>
      </c>
      <c r="K16" s="570"/>
      <c r="L16" s="571"/>
      <c r="M16" s="288">
        <v>4</v>
      </c>
      <c r="N16" s="289"/>
      <c r="O16" s="290"/>
      <c r="P16" s="290"/>
      <c r="Q16" s="291" t="str">
        <f>IF(AND(ISBLANK(N16),ISBLANK(O16)),"",N16+O16)</f>
        <v/>
      </c>
      <c r="R16" s="292" t="str">
        <f>IF(ISNUMBER($H16),1-$H16,"")</f>
        <v/>
      </c>
      <c r="S16" s="564">
        <f>IF(ISNUMBER($I16),1-$I16,"")</f>
        <v>0.5</v>
      </c>
    </row>
    <row r="17" spans="1:19" ht="15.95" customHeight="1" thickBot="1">
      <c r="A17" s="566">
        <v>21413</v>
      </c>
      <c r="B17" s="567"/>
      <c r="C17" s="293" t="s">
        <v>12</v>
      </c>
      <c r="D17" s="294">
        <f>IF(ISNUMBER($G17),SUM(D13:D16),"")</f>
        <v>263</v>
      </c>
      <c r="E17" s="295">
        <f>IF(ISNUMBER($G17),SUM(E13:E16),"")</f>
        <v>123</v>
      </c>
      <c r="F17" s="295">
        <f>IF(ISNUMBER($G17),SUM(F13:F16),"")</f>
        <v>3</v>
      </c>
      <c r="G17" s="296">
        <f>IF(SUM($G13:$G16)+SUM($Q13:$Q16)&gt;0,SUM(G13:G16),"")</f>
        <v>386</v>
      </c>
      <c r="H17" s="294">
        <f>IF(ISNUMBER($G17),SUM(H13:H16),"")</f>
        <v>1</v>
      </c>
      <c r="I17" s="565"/>
      <c r="K17" s="566">
        <v>20144</v>
      </c>
      <c r="L17" s="567"/>
      <c r="M17" s="293" t="s">
        <v>12</v>
      </c>
      <c r="N17" s="294">
        <f>IF(ISNUMBER($G17),SUM(N13:N16),"")</f>
        <v>283</v>
      </c>
      <c r="O17" s="295">
        <f>IF(ISNUMBER($G17),SUM(O13:O16),"")</f>
        <v>103</v>
      </c>
      <c r="P17" s="295">
        <f>IF(ISNUMBER($G17),SUM(P13:P16),"")</f>
        <v>9</v>
      </c>
      <c r="Q17" s="296">
        <f>IF(SUM($G13:$G16)+SUM($Q13:$Q16)&gt;0,SUM(Q13:Q16),"")</f>
        <v>386</v>
      </c>
      <c r="R17" s="294">
        <f>IF(ISNUMBER($G17),SUM(R13:R16),"")</f>
        <v>1</v>
      </c>
      <c r="S17" s="565"/>
    </row>
    <row r="18" spans="1:19" ht="12.95" customHeight="1">
      <c r="A18" s="556" t="s">
        <v>412</v>
      </c>
      <c r="B18" s="557"/>
      <c r="C18" s="277">
        <v>1</v>
      </c>
      <c r="D18" s="278">
        <v>142</v>
      </c>
      <c r="E18" s="279">
        <v>59</v>
      </c>
      <c r="F18" s="279">
        <v>5</v>
      </c>
      <c r="G18" s="280">
        <f>IF(AND(ISBLANK(D18),ISBLANK(E18)),"",D18+E18)</f>
        <v>201</v>
      </c>
      <c r="H18" s="281">
        <f>IF(OR(ISNUMBER($G18),ISNUMBER($Q18)),(SIGN(N($G18)-N($Q18))+1)/2,"")</f>
        <v>1</v>
      </c>
      <c r="I18" s="282"/>
      <c r="K18" s="556" t="s">
        <v>462</v>
      </c>
      <c r="L18" s="557"/>
      <c r="M18" s="277">
        <v>1</v>
      </c>
      <c r="N18" s="278">
        <v>127</v>
      </c>
      <c r="O18" s="279">
        <v>62</v>
      </c>
      <c r="P18" s="279">
        <v>6</v>
      </c>
      <c r="Q18" s="280">
        <f>IF(AND(ISBLANK(N18),ISBLANK(O18)),"",N18+O18)</f>
        <v>189</v>
      </c>
      <c r="R18" s="281">
        <f>IF(ISNUMBER($H18),1-$H18,"")</f>
        <v>0</v>
      </c>
      <c r="S18" s="282"/>
    </row>
    <row r="19" spans="1:19" ht="12.95" customHeight="1">
      <c r="A19" s="558"/>
      <c r="B19" s="559"/>
      <c r="C19" s="283">
        <v>2</v>
      </c>
      <c r="D19" s="284">
        <v>128</v>
      </c>
      <c r="E19" s="285">
        <v>53</v>
      </c>
      <c r="F19" s="285">
        <v>3</v>
      </c>
      <c r="G19" s="286">
        <f>IF(AND(ISBLANK(D19),ISBLANK(E19)),"",D19+E19)</f>
        <v>181</v>
      </c>
      <c r="H19" s="287">
        <f>IF(OR(ISNUMBER($G19),ISNUMBER($Q19)),(SIGN(N($G19)-N($Q19))+1)/2,"")</f>
        <v>0</v>
      </c>
      <c r="I19" s="282"/>
      <c r="K19" s="558"/>
      <c r="L19" s="559"/>
      <c r="M19" s="283">
        <v>2</v>
      </c>
      <c r="N19" s="284">
        <v>130</v>
      </c>
      <c r="O19" s="285">
        <v>53</v>
      </c>
      <c r="P19" s="285">
        <v>6</v>
      </c>
      <c r="Q19" s="286">
        <f>IF(AND(ISBLANK(N19),ISBLANK(O19)),"",N19+O19)</f>
        <v>183</v>
      </c>
      <c r="R19" s="287">
        <f>IF(ISNUMBER($H19),1-$H19,"")</f>
        <v>1</v>
      </c>
      <c r="S19" s="282"/>
    </row>
    <row r="20" spans="1:19" ht="12.95" customHeight="1" thickBot="1">
      <c r="A20" s="568" t="s">
        <v>411</v>
      </c>
      <c r="B20" s="569"/>
      <c r="C20" s="283">
        <v>3</v>
      </c>
      <c r="D20" s="284"/>
      <c r="E20" s="285"/>
      <c r="F20" s="285"/>
      <c r="G20" s="286" t="str">
        <f>IF(AND(ISBLANK(D20),ISBLANK(E20)),"",D20+E20)</f>
        <v/>
      </c>
      <c r="H20" s="287" t="str">
        <f>IF(OR(ISNUMBER($G20),ISNUMBER($Q20)),(SIGN(N($G20)-N($Q20))+1)/2,"")</f>
        <v/>
      </c>
      <c r="I20" s="282"/>
      <c r="K20" s="568" t="s">
        <v>205</v>
      </c>
      <c r="L20" s="569"/>
      <c r="M20" s="283">
        <v>3</v>
      </c>
      <c r="N20" s="284"/>
      <c r="O20" s="285"/>
      <c r="P20" s="285"/>
      <c r="Q20" s="286" t="str">
        <f>IF(AND(ISBLANK(N20),ISBLANK(O20)),"",N20+O20)</f>
        <v/>
      </c>
      <c r="R20" s="287" t="str">
        <f>IF(ISNUMBER($H20),1-$H20,"")</f>
        <v/>
      </c>
      <c r="S20" s="282"/>
    </row>
    <row r="21" spans="1:19" ht="12.95" customHeight="1">
      <c r="A21" s="570"/>
      <c r="B21" s="571"/>
      <c r="C21" s="288">
        <v>4</v>
      </c>
      <c r="D21" s="289"/>
      <c r="E21" s="290"/>
      <c r="F21" s="290"/>
      <c r="G21" s="291" t="str">
        <f>IF(AND(ISBLANK(D21),ISBLANK(E21)),"",D21+E21)</f>
        <v/>
      </c>
      <c r="H21" s="292" t="str">
        <f>IF(OR(ISNUMBER($G21),ISNUMBER($Q21)),(SIGN(N($G21)-N($Q21))+1)/2,"")</f>
        <v/>
      </c>
      <c r="I21" s="564">
        <f>IF(ISNUMBER(H22),(SIGN(1000*($H22-$R22)+$G22-$Q22)+1)/2,"")</f>
        <v>1</v>
      </c>
      <c r="K21" s="570"/>
      <c r="L21" s="571"/>
      <c r="M21" s="288">
        <v>4</v>
      </c>
      <c r="N21" s="289"/>
      <c r="O21" s="290"/>
      <c r="P21" s="290"/>
      <c r="Q21" s="291" t="str">
        <f>IF(AND(ISBLANK(N21),ISBLANK(O21)),"",N21+O21)</f>
        <v/>
      </c>
      <c r="R21" s="292" t="str">
        <f>IF(ISNUMBER($H21),1-$H21,"")</f>
        <v/>
      </c>
      <c r="S21" s="564">
        <f>IF(ISNUMBER($I21),1-$I21,"")</f>
        <v>0</v>
      </c>
    </row>
    <row r="22" spans="1:19" ht="15.95" customHeight="1" thickBot="1">
      <c r="A22" s="566">
        <v>1087</v>
      </c>
      <c r="B22" s="567"/>
      <c r="C22" s="293" t="s">
        <v>12</v>
      </c>
      <c r="D22" s="294">
        <f>IF(ISNUMBER($G22),SUM(D18:D21),"")</f>
        <v>270</v>
      </c>
      <c r="E22" s="295">
        <f>IF(ISNUMBER($G22),SUM(E18:E21),"")</f>
        <v>112</v>
      </c>
      <c r="F22" s="295">
        <f>IF(ISNUMBER($G22),SUM(F18:F21),"")</f>
        <v>8</v>
      </c>
      <c r="G22" s="296">
        <f>IF(SUM($G18:$G21)+SUM($Q18:$Q21)&gt;0,SUM(G18:G21),"")</f>
        <v>382</v>
      </c>
      <c r="H22" s="294">
        <f>IF(ISNUMBER($G22),SUM(H18:H21),"")</f>
        <v>1</v>
      </c>
      <c r="I22" s="565"/>
      <c r="K22" s="566">
        <v>20143</v>
      </c>
      <c r="L22" s="567"/>
      <c r="M22" s="293" t="s">
        <v>12</v>
      </c>
      <c r="N22" s="294">
        <f>IF(ISNUMBER($G22),SUM(N18:N21),"")</f>
        <v>257</v>
      </c>
      <c r="O22" s="295">
        <f>IF(ISNUMBER($G22),SUM(O18:O21),"")</f>
        <v>115</v>
      </c>
      <c r="P22" s="295">
        <f>IF(ISNUMBER($G22),SUM(P18:P21),"")</f>
        <v>12</v>
      </c>
      <c r="Q22" s="296">
        <f>IF(SUM($G18:$G21)+SUM($Q18:$Q21)&gt;0,SUM(Q18:Q21),"")</f>
        <v>372</v>
      </c>
      <c r="R22" s="294">
        <f>IF(ISNUMBER($G22),SUM(R18:R21),"")</f>
        <v>1</v>
      </c>
      <c r="S22" s="565"/>
    </row>
    <row r="23" spans="1:19" ht="12.95" customHeight="1">
      <c r="A23" s="556" t="s">
        <v>474</v>
      </c>
      <c r="B23" s="557"/>
      <c r="C23" s="277">
        <v>1</v>
      </c>
      <c r="D23" s="278">
        <v>134</v>
      </c>
      <c r="E23" s="279">
        <v>78</v>
      </c>
      <c r="F23" s="279">
        <v>1</v>
      </c>
      <c r="G23" s="280">
        <f>IF(AND(ISBLANK(D23),ISBLANK(E23)),"",D23+E23)</f>
        <v>212</v>
      </c>
      <c r="H23" s="281">
        <f>IF(OR(ISNUMBER($G23),ISNUMBER($Q23)),(SIGN(N($G23)-N($Q23))+1)/2,"")</f>
        <v>1</v>
      </c>
      <c r="I23" s="282"/>
      <c r="K23" s="556" t="s">
        <v>475</v>
      </c>
      <c r="L23" s="557"/>
      <c r="M23" s="277">
        <v>1</v>
      </c>
      <c r="N23" s="278">
        <v>126</v>
      </c>
      <c r="O23" s="279">
        <v>53</v>
      </c>
      <c r="P23" s="279">
        <v>6</v>
      </c>
      <c r="Q23" s="280">
        <f>IF(AND(ISBLANK(N23),ISBLANK(O23)),"",N23+O23)</f>
        <v>179</v>
      </c>
      <c r="R23" s="281">
        <f>IF(ISNUMBER($H23),1-$H23,"")</f>
        <v>0</v>
      </c>
      <c r="S23" s="282"/>
    </row>
    <row r="24" spans="1:19" ht="12.95" customHeight="1">
      <c r="A24" s="558"/>
      <c r="B24" s="559"/>
      <c r="C24" s="283">
        <v>2</v>
      </c>
      <c r="D24" s="284">
        <v>138</v>
      </c>
      <c r="E24" s="285">
        <v>70</v>
      </c>
      <c r="F24" s="285">
        <v>0</v>
      </c>
      <c r="G24" s="286">
        <f>IF(AND(ISBLANK(D24),ISBLANK(E24)),"",D24+E24)</f>
        <v>208</v>
      </c>
      <c r="H24" s="287">
        <f>IF(OR(ISNUMBER($G24),ISNUMBER($Q24)),(SIGN(N($G24)-N($Q24))+1)/2,"")</f>
        <v>1</v>
      </c>
      <c r="I24" s="282"/>
      <c r="K24" s="558"/>
      <c r="L24" s="559"/>
      <c r="M24" s="283">
        <v>2</v>
      </c>
      <c r="N24" s="284">
        <v>125</v>
      </c>
      <c r="O24" s="285">
        <v>44</v>
      </c>
      <c r="P24" s="285">
        <v>5</v>
      </c>
      <c r="Q24" s="286">
        <f>IF(AND(ISBLANK(N24),ISBLANK(O24)),"",N24+O24)</f>
        <v>169</v>
      </c>
      <c r="R24" s="287">
        <f>IF(ISNUMBER($H24),1-$H24,"")</f>
        <v>0</v>
      </c>
      <c r="S24" s="282"/>
    </row>
    <row r="25" spans="1:19" ht="12.95" customHeight="1" thickBot="1">
      <c r="A25" s="568" t="s">
        <v>187</v>
      </c>
      <c r="B25" s="569"/>
      <c r="C25" s="283">
        <v>3</v>
      </c>
      <c r="D25" s="284"/>
      <c r="E25" s="285"/>
      <c r="F25" s="285"/>
      <c r="G25" s="286" t="str">
        <f>IF(AND(ISBLANK(D25),ISBLANK(E25)),"",D25+E25)</f>
        <v/>
      </c>
      <c r="H25" s="287" t="str">
        <f>IF(OR(ISNUMBER($G25),ISNUMBER($Q25)),(SIGN(N($G25)-N($Q25))+1)/2,"")</f>
        <v/>
      </c>
      <c r="I25" s="282"/>
      <c r="K25" s="568" t="s">
        <v>96</v>
      </c>
      <c r="L25" s="569"/>
      <c r="M25" s="283">
        <v>3</v>
      </c>
      <c r="N25" s="284"/>
      <c r="O25" s="285"/>
      <c r="P25" s="285"/>
      <c r="Q25" s="286" t="str">
        <f>IF(AND(ISBLANK(N25),ISBLANK(O25)),"",N25+O25)</f>
        <v/>
      </c>
      <c r="R25" s="287" t="str">
        <f>IF(ISNUMBER($H25),1-$H25,"")</f>
        <v/>
      </c>
      <c r="S25" s="282"/>
    </row>
    <row r="26" spans="1:19" ht="12.95" customHeight="1">
      <c r="A26" s="570"/>
      <c r="B26" s="571"/>
      <c r="C26" s="288">
        <v>4</v>
      </c>
      <c r="D26" s="289"/>
      <c r="E26" s="290"/>
      <c r="F26" s="290"/>
      <c r="G26" s="291" t="str">
        <f>IF(AND(ISBLANK(D26),ISBLANK(E26)),"",D26+E26)</f>
        <v/>
      </c>
      <c r="H26" s="292" t="str">
        <f>IF(OR(ISNUMBER($G26),ISNUMBER($Q26)),(SIGN(N($G26)-N($Q26))+1)/2,"")</f>
        <v/>
      </c>
      <c r="I26" s="564">
        <f>IF(ISNUMBER(H27),(SIGN(1000*($H27-$R27)+$G27-$Q27)+1)/2,"")</f>
        <v>1</v>
      </c>
      <c r="K26" s="570"/>
      <c r="L26" s="571"/>
      <c r="M26" s="288">
        <v>4</v>
      </c>
      <c r="N26" s="289"/>
      <c r="O26" s="290"/>
      <c r="P26" s="290"/>
      <c r="Q26" s="291" t="str">
        <f>IF(AND(ISBLANK(N26),ISBLANK(O26)),"",N26+O26)</f>
        <v/>
      </c>
      <c r="R26" s="292" t="str">
        <f>IF(ISNUMBER($H26),1-$H26,"")</f>
        <v/>
      </c>
      <c r="S26" s="564">
        <f>IF(ISNUMBER($I26),1-$I26,"")</f>
        <v>0</v>
      </c>
    </row>
    <row r="27" spans="1:19" ht="15.95" customHeight="1" thickBot="1">
      <c r="A27" s="566">
        <v>1305</v>
      </c>
      <c r="B27" s="567"/>
      <c r="C27" s="293" t="s">
        <v>12</v>
      </c>
      <c r="D27" s="294">
        <f>IF(ISNUMBER($G27),SUM(D23:D26),"")</f>
        <v>272</v>
      </c>
      <c r="E27" s="295">
        <f>IF(ISNUMBER($G27),SUM(E23:E26),"")</f>
        <v>148</v>
      </c>
      <c r="F27" s="295">
        <f>IF(ISNUMBER($G27),SUM(F23:F26),"")</f>
        <v>1</v>
      </c>
      <c r="G27" s="296">
        <f>IF(SUM($G23:$G26)+SUM($Q23:$Q26)&gt;0,SUM(G23:G26),"")</f>
        <v>420</v>
      </c>
      <c r="H27" s="294">
        <f>IF(ISNUMBER($G27),SUM(H23:H26),"")</f>
        <v>2</v>
      </c>
      <c r="I27" s="565"/>
      <c r="K27" s="566">
        <v>20145</v>
      </c>
      <c r="L27" s="567"/>
      <c r="M27" s="293" t="s">
        <v>12</v>
      </c>
      <c r="N27" s="294">
        <f>IF(ISNUMBER($G27),SUM(N23:N26),"")</f>
        <v>251</v>
      </c>
      <c r="O27" s="295">
        <f>IF(ISNUMBER($G27),SUM(O23:O26),"")</f>
        <v>97</v>
      </c>
      <c r="P27" s="295">
        <f>IF(ISNUMBER($G27),SUM(P23:P26),"")</f>
        <v>11</v>
      </c>
      <c r="Q27" s="296">
        <f>IF(SUM($G23:$G26)+SUM($Q23:$Q26)&gt;0,SUM(Q23:Q26),"")</f>
        <v>348</v>
      </c>
      <c r="R27" s="294">
        <f>IF(ISNUMBER($G27),SUM(R23:R26),"")</f>
        <v>0</v>
      </c>
      <c r="S27" s="565"/>
    </row>
    <row r="28" spans="1:19" ht="12.95" customHeight="1">
      <c r="A28" s="556" t="s">
        <v>476</v>
      </c>
      <c r="B28" s="557"/>
      <c r="C28" s="277">
        <v>1</v>
      </c>
      <c r="D28" s="278">
        <v>136</v>
      </c>
      <c r="E28" s="279">
        <v>62</v>
      </c>
      <c r="F28" s="279">
        <v>6</v>
      </c>
      <c r="G28" s="280">
        <f>IF(AND(ISBLANK(D28),ISBLANK(E28)),"",D28+E28)</f>
        <v>198</v>
      </c>
      <c r="H28" s="281">
        <f>IF(OR(ISNUMBER($G28),ISNUMBER($Q28)),(SIGN(N($G28)-N($Q28))+1)/2,"")</f>
        <v>0</v>
      </c>
      <c r="I28" s="282"/>
      <c r="K28" s="556" t="s">
        <v>461</v>
      </c>
      <c r="L28" s="557"/>
      <c r="M28" s="277">
        <v>1</v>
      </c>
      <c r="N28" s="278">
        <v>147</v>
      </c>
      <c r="O28" s="279">
        <v>54</v>
      </c>
      <c r="P28" s="279">
        <v>2</v>
      </c>
      <c r="Q28" s="280">
        <f>IF(AND(ISBLANK(N28),ISBLANK(O28)),"",N28+O28)</f>
        <v>201</v>
      </c>
      <c r="R28" s="281">
        <f>IF(ISNUMBER($H28),1-$H28,"")</f>
        <v>1</v>
      </c>
      <c r="S28" s="282"/>
    </row>
    <row r="29" spans="1:19" ht="12.95" customHeight="1">
      <c r="A29" s="558"/>
      <c r="B29" s="559"/>
      <c r="C29" s="283">
        <v>2</v>
      </c>
      <c r="D29" s="284">
        <v>135</v>
      </c>
      <c r="E29" s="285">
        <v>76</v>
      </c>
      <c r="F29" s="285">
        <v>2</v>
      </c>
      <c r="G29" s="286">
        <f>IF(AND(ISBLANK(D29),ISBLANK(E29)),"",D29+E29)</f>
        <v>211</v>
      </c>
      <c r="H29" s="287">
        <f>IF(OR(ISNUMBER($G29),ISNUMBER($Q29)),(SIGN(N($G29)-N($Q29))+1)/2,"")</f>
        <v>1</v>
      </c>
      <c r="I29" s="282"/>
      <c r="K29" s="558"/>
      <c r="L29" s="559"/>
      <c r="M29" s="283">
        <v>2</v>
      </c>
      <c r="N29" s="284">
        <v>145</v>
      </c>
      <c r="O29" s="285">
        <v>45</v>
      </c>
      <c r="P29" s="285">
        <v>6</v>
      </c>
      <c r="Q29" s="286">
        <f>IF(AND(ISBLANK(N29),ISBLANK(O29)),"",N29+O29)</f>
        <v>190</v>
      </c>
      <c r="R29" s="287">
        <f>IF(ISNUMBER($H29),1-$H29,"")</f>
        <v>0</v>
      </c>
      <c r="S29" s="282"/>
    </row>
    <row r="30" spans="1:19" ht="12.95" customHeight="1" thickBot="1">
      <c r="A30" s="568" t="s">
        <v>151</v>
      </c>
      <c r="B30" s="569"/>
      <c r="C30" s="283">
        <v>3</v>
      </c>
      <c r="D30" s="284"/>
      <c r="E30" s="285"/>
      <c r="F30" s="285"/>
      <c r="G30" s="286" t="str">
        <f>IF(AND(ISBLANK(D30),ISBLANK(E30)),"",D30+E30)</f>
        <v/>
      </c>
      <c r="H30" s="287" t="str">
        <f>IF(OR(ISNUMBER($G30),ISNUMBER($Q30)),(SIGN(N($G30)-N($Q30))+1)/2,"")</f>
        <v/>
      </c>
      <c r="I30" s="282"/>
      <c r="K30" s="568" t="s">
        <v>207</v>
      </c>
      <c r="L30" s="569"/>
      <c r="M30" s="283">
        <v>3</v>
      </c>
      <c r="N30" s="284"/>
      <c r="O30" s="285"/>
      <c r="P30" s="285"/>
      <c r="Q30" s="286" t="str">
        <f>IF(AND(ISBLANK(N30),ISBLANK(O30)),"",N30+O30)</f>
        <v/>
      </c>
      <c r="R30" s="287" t="str">
        <f>IF(ISNUMBER($H30),1-$H30,"")</f>
        <v/>
      </c>
      <c r="S30" s="282"/>
    </row>
    <row r="31" spans="1:19" ht="12.95" customHeight="1">
      <c r="A31" s="570"/>
      <c r="B31" s="571"/>
      <c r="C31" s="288">
        <v>4</v>
      </c>
      <c r="D31" s="289"/>
      <c r="E31" s="290"/>
      <c r="F31" s="290"/>
      <c r="G31" s="291" t="str">
        <f>IF(AND(ISBLANK(D31),ISBLANK(E31)),"",D31+E31)</f>
        <v/>
      </c>
      <c r="H31" s="292" t="str">
        <f>IF(OR(ISNUMBER($G31),ISNUMBER($Q31)),(SIGN(N($G31)-N($Q31))+1)/2,"")</f>
        <v/>
      </c>
      <c r="I31" s="564">
        <f>IF(ISNUMBER(H32),(SIGN(1000*($H32-$R32)+$G32-$Q32)+1)/2,"")</f>
        <v>1</v>
      </c>
      <c r="K31" s="570"/>
      <c r="L31" s="571"/>
      <c r="M31" s="288">
        <v>4</v>
      </c>
      <c r="N31" s="289"/>
      <c r="O31" s="290"/>
      <c r="P31" s="290"/>
      <c r="Q31" s="291" t="str">
        <f>IF(AND(ISBLANK(N31),ISBLANK(O31)),"",N31+O31)</f>
        <v/>
      </c>
      <c r="R31" s="292" t="str">
        <f>IF(ISNUMBER($H31),1-$H31,"")</f>
        <v/>
      </c>
      <c r="S31" s="564">
        <f>IF(ISNUMBER($I31),1-$I31,"")</f>
        <v>0</v>
      </c>
    </row>
    <row r="32" spans="1:19" ht="15.95" customHeight="1" thickBot="1">
      <c r="A32" s="566">
        <v>1309</v>
      </c>
      <c r="B32" s="567"/>
      <c r="C32" s="293" t="s">
        <v>12</v>
      </c>
      <c r="D32" s="294">
        <f>IF(ISNUMBER($G32),SUM(D28:D31),"")</f>
        <v>271</v>
      </c>
      <c r="E32" s="295">
        <f>IF(ISNUMBER($G32),SUM(E28:E31),"")</f>
        <v>138</v>
      </c>
      <c r="F32" s="295">
        <f>IF(ISNUMBER($G32),SUM(F28:F31),"")</f>
        <v>8</v>
      </c>
      <c r="G32" s="296">
        <f>IF(SUM($G28:$G31)+SUM($Q28:$Q31)&gt;0,SUM(G28:G31),"")</f>
        <v>409</v>
      </c>
      <c r="H32" s="294">
        <f>IF(ISNUMBER($G32),SUM(H28:H31),"")</f>
        <v>1</v>
      </c>
      <c r="I32" s="565"/>
      <c r="K32" s="566">
        <v>20146</v>
      </c>
      <c r="L32" s="567"/>
      <c r="M32" s="293" t="s">
        <v>12</v>
      </c>
      <c r="N32" s="294">
        <f>IF(ISNUMBER($G32),SUM(N28:N31),"")</f>
        <v>292</v>
      </c>
      <c r="O32" s="295">
        <f>IF(ISNUMBER($G32),SUM(O28:O31),"")</f>
        <v>99</v>
      </c>
      <c r="P32" s="295">
        <f>IF(ISNUMBER($G32),SUM(P28:P31),"")</f>
        <v>8</v>
      </c>
      <c r="Q32" s="296">
        <f>IF(SUM($G28:$G31)+SUM($Q28:$Q31)&gt;0,SUM(Q28:Q31),"")</f>
        <v>391</v>
      </c>
      <c r="R32" s="294">
        <f>IF(ISNUMBER($G32),SUM(R28:R31),"")</f>
        <v>1</v>
      </c>
      <c r="S32" s="565"/>
    </row>
    <row r="33" spans="1:19" ht="12.95" customHeight="1">
      <c r="A33" s="556" t="s">
        <v>477</v>
      </c>
      <c r="B33" s="557"/>
      <c r="C33" s="277">
        <v>1</v>
      </c>
      <c r="D33" s="278">
        <v>141</v>
      </c>
      <c r="E33" s="279">
        <v>62</v>
      </c>
      <c r="F33" s="279">
        <v>1</v>
      </c>
      <c r="G33" s="280">
        <f>IF(AND(ISBLANK(D33),ISBLANK(E33)),"",D33+E33)</f>
        <v>203</v>
      </c>
      <c r="H33" s="281">
        <f>IF(OR(ISNUMBER($G33),ISNUMBER($Q33)),(SIGN(N($G33)-N($Q33))+1)/2,"")</f>
        <v>1</v>
      </c>
      <c r="I33" s="282"/>
      <c r="K33" s="556" t="s">
        <v>470</v>
      </c>
      <c r="L33" s="557"/>
      <c r="M33" s="277">
        <v>1</v>
      </c>
      <c r="N33" s="278">
        <v>126</v>
      </c>
      <c r="O33" s="279">
        <v>61</v>
      </c>
      <c r="P33" s="279">
        <v>2</v>
      </c>
      <c r="Q33" s="280">
        <f>IF(AND(ISBLANK(N33),ISBLANK(O33)),"",N33+O33)</f>
        <v>187</v>
      </c>
      <c r="R33" s="281">
        <f>IF(ISNUMBER($H33),1-$H33,"")</f>
        <v>0</v>
      </c>
      <c r="S33" s="282"/>
    </row>
    <row r="34" spans="1:19" ht="12.95" customHeight="1">
      <c r="A34" s="558"/>
      <c r="B34" s="559"/>
      <c r="C34" s="283">
        <v>2</v>
      </c>
      <c r="D34" s="284">
        <v>129</v>
      </c>
      <c r="E34" s="285">
        <v>43</v>
      </c>
      <c r="F34" s="285">
        <v>7</v>
      </c>
      <c r="G34" s="286">
        <f>IF(AND(ISBLANK(D34),ISBLANK(E34)),"",D34+E34)</f>
        <v>172</v>
      </c>
      <c r="H34" s="287">
        <f>IF(OR(ISNUMBER($G34),ISNUMBER($Q34)),(SIGN(N($G34)-N($Q34))+1)/2,"")</f>
        <v>0</v>
      </c>
      <c r="I34" s="282"/>
      <c r="K34" s="558"/>
      <c r="L34" s="559"/>
      <c r="M34" s="283">
        <v>2</v>
      </c>
      <c r="N34" s="284">
        <v>137</v>
      </c>
      <c r="O34" s="285">
        <v>66</v>
      </c>
      <c r="P34" s="285">
        <v>1</v>
      </c>
      <c r="Q34" s="286">
        <f>IF(AND(ISBLANK(N34),ISBLANK(O34)),"",N34+O34)</f>
        <v>203</v>
      </c>
      <c r="R34" s="287">
        <f>IF(ISNUMBER($H34),1-$H34,"")</f>
        <v>1</v>
      </c>
      <c r="S34" s="282"/>
    </row>
    <row r="35" spans="1:19" ht="12.95" customHeight="1" thickBot="1">
      <c r="A35" s="568" t="s">
        <v>170</v>
      </c>
      <c r="B35" s="569"/>
      <c r="C35" s="283">
        <v>3</v>
      </c>
      <c r="D35" s="284"/>
      <c r="E35" s="285"/>
      <c r="F35" s="285"/>
      <c r="G35" s="286" t="str">
        <f>IF(AND(ISBLANK(D35),ISBLANK(E35)),"",D35+E35)</f>
        <v/>
      </c>
      <c r="H35" s="287" t="str">
        <f>IF(OR(ISNUMBER($G35),ISNUMBER($Q35)),(SIGN(N($G35)-N($Q35))+1)/2,"")</f>
        <v/>
      </c>
      <c r="I35" s="282"/>
      <c r="K35" s="568" t="s">
        <v>177</v>
      </c>
      <c r="L35" s="569"/>
      <c r="M35" s="283">
        <v>3</v>
      </c>
      <c r="N35" s="284"/>
      <c r="O35" s="285"/>
      <c r="P35" s="285"/>
      <c r="Q35" s="286" t="str">
        <f>IF(AND(ISBLANK(N35),ISBLANK(O35)),"",N35+O35)</f>
        <v/>
      </c>
      <c r="R35" s="287" t="str">
        <f>IF(ISNUMBER($H35),1-$H35,"")</f>
        <v/>
      </c>
      <c r="S35" s="282"/>
    </row>
    <row r="36" spans="1:19" ht="12.95" customHeight="1">
      <c r="A36" s="570"/>
      <c r="B36" s="571"/>
      <c r="C36" s="288">
        <v>4</v>
      </c>
      <c r="D36" s="289"/>
      <c r="E36" s="290"/>
      <c r="F36" s="290"/>
      <c r="G36" s="291" t="str">
        <f>IF(AND(ISBLANK(D36),ISBLANK(E36)),"",D36+E36)</f>
        <v/>
      </c>
      <c r="H36" s="292" t="str">
        <f>IF(OR(ISNUMBER($G36),ISNUMBER($Q36)),(SIGN(N($G36)-N($Q36))+1)/2,"")</f>
        <v/>
      </c>
      <c r="I36" s="564">
        <f>IF(ISNUMBER(H37),(SIGN(1000*($H37-$R37)+$G37-$Q37)+1)/2,"")</f>
        <v>0</v>
      </c>
      <c r="K36" s="570"/>
      <c r="L36" s="571"/>
      <c r="M36" s="288">
        <v>4</v>
      </c>
      <c r="N36" s="289"/>
      <c r="O36" s="290"/>
      <c r="P36" s="290"/>
      <c r="Q36" s="291" t="str">
        <f>IF(AND(ISBLANK(N36),ISBLANK(O36)),"",N36+O36)</f>
        <v/>
      </c>
      <c r="R36" s="292" t="str">
        <f>IF(ISNUMBER($H36),1-$H36,"")</f>
        <v/>
      </c>
      <c r="S36" s="564">
        <f>IF(ISNUMBER($I36),1-$I36,"")</f>
        <v>1</v>
      </c>
    </row>
    <row r="37" spans="1:19" ht="15.95" customHeight="1" thickBot="1">
      <c r="A37" s="566">
        <v>19667</v>
      </c>
      <c r="B37" s="567"/>
      <c r="C37" s="293" t="s">
        <v>12</v>
      </c>
      <c r="D37" s="294">
        <f>IF(ISNUMBER($G37),SUM(D33:D36),"")</f>
        <v>270</v>
      </c>
      <c r="E37" s="295">
        <f>IF(ISNUMBER($G37),SUM(E33:E36),"")</f>
        <v>105</v>
      </c>
      <c r="F37" s="295">
        <f>IF(ISNUMBER($G37),SUM(F33:F36),"")</f>
        <v>8</v>
      </c>
      <c r="G37" s="296">
        <f>IF(SUM($G33:$G36)+SUM($Q33:$Q36)&gt;0,SUM(G33:G36),"")</f>
        <v>375</v>
      </c>
      <c r="H37" s="294">
        <f>IF(ISNUMBER($G37),SUM(H33:H36),"")</f>
        <v>1</v>
      </c>
      <c r="I37" s="565"/>
      <c r="K37" s="566">
        <v>20149</v>
      </c>
      <c r="L37" s="567"/>
      <c r="M37" s="293" t="s">
        <v>12</v>
      </c>
      <c r="N37" s="294">
        <f>IF(ISNUMBER($G37),SUM(N33:N36),"")</f>
        <v>263</v>
      </c>
      <c r="O37" s="295">
        <f>IF(ISNUMBER($G37),SUM(O33:O36),"")</f>
        <v>127</v>
      </c>
      <c r="P37" s="295">
        <f>IF(ISNUMBER($G37),SUM(P33:P36),"")</f>
        <v>3</v>
      </c>
      <c r="Q37" s="296">
        <f>IF(SUM($G33:$G36)+SUM($Q33:$Q36)&gt;0,SUM(Q33:Q36),"")</f>
        <v>390</v>
      </c>
      <c r="R37" s="294">
        <f>IF(ISNUMBER($G37),SUM(R33:R36),"")</f>
        <v>1</v>
      </c>
      <c r="S37" s="565"/>
    </row>
    <row r="38" spans="1:19" ht="5.0999999999999996" customHeight="1" thickBot="1"/>
    <row r="39" spans="1:19" ht="20.100000000000001" customHeight="1" thickBot="1">
      <c r="A39" s="297"/>
      <c r="B39" s="298"/>
      <c r="C39" s="299" t="s">
        <v>14</v>
      </c>
      <c r="D39" s="300">
        <f>IF(ISNUMBER($G39),SUM(D12,D17,D22,D27,D32,D37),"")</f>
        <v>1595</v>
      </c>
      <c r="E39" s="301">
        <f>IF(ISNUMBER($G39),SUM(E12,E17,E22,E27,E32,E37),"")</f>
        <v>756</v>
      </c>
      <c r="F39" s="301">
        <f>IF(ISNUMBER($G39),SUM(F12,F17,F22,F27,F32,F37),"")</f>
        <v>35</v>
      </c>
      <c r="G39" s="302">
        <f>IF(SUM($G$8:$G$37)+SUM($Q$8:$Q$37)&gt;0,SUM(G12,G17,G22,G27,G32,G37),"")</f>
        <v>2351</v>
      </c>
      <c r="H39" s="303">
        <f>IF(SUM($G$8:$G$37)+SUM($Q$8:$Q$37)&gt;0,SUM(H12,H17,H22,H27,H32,H37),"")</f>
        <v>7.5</v>
      </c>
      <c r="I39" s="304">
        <f>IF(ISNUMBER($G39),(SIGN($G39-$Q39)+1)/IF(COUNT(I$11,I$16,I$21,I$26,I$31,I$36)&gt;3,1,2),"")</f>
        <v>2</v>
      </c>
      <c r="K39" s="297"/>
      <c r="L39" s="298"/>
      <c r="M39" s="299" t="s">
        <v>14</v>
      </c>
      <c r="N39" s="300">
        <f>IF(ISNUMBER($G39),SUM(N12,N17,N22,N27,N32,N37),"")</f>
        <v>1611</v>
      </c>
      <c r="O39" s="301">
        <f>IF(ISNUMBER($G39),SUM(O12,O17,O22,O27,O32,O37),"")</f>
        <v>626</v>
      </c>
      <c r="P39" s="301">
        <f>IF(ISNUMBER($G39),SUM(P12,P17,P22,P27,P32,P37),"")</f>
        <v>62</v>
      </c>
      <c r="Q39" s="302">
        <f>IF(SUM($G$8:$G$37)+SUM($Q$8:$Q$37)&gt;0,SUM(Q12,Q17,Q22,Q27,Q32,Q37),"")</f>
        <v>2237</v>
      </c>
      <c r="R39" s="303">
        <f>IF(SUM($G$8:$G$37)+SUM($Q$8:$Q$37)&gt;0,SUM(R12,R17,R22,R27,R32,R37),"")</f>
        <v>4.5</v>
      </c>
      <c r="S39" s="304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305"/>
      <c r="B41" s="306" t="s">
        <v>26</v>
      </c>
      <c r="C41" s="574" t="s">
        <v>402</v>
      </c>
      <c r="D41" s="574"/>
      <c r="E41" s="574"/>
      <c r="G41" s="575" t="s">
        <v>15</v>
      </c>
      <c r="H41" s="575"/>
      <c r="I41" s="307">
        <f>IF(ISNUMBER(I$39),SUM(I11,I16,I21,I26,I31,I36,I39),"")</f>
        <v>6.5</v>
      </c>
      <c r="K41" s="305"/>
      <c r="L41" s="306" t="s">
        <v>26</v>
      </c>
      <c r="M41" s="574" t="s">
        <v>459</v>
      </c>
      <c r="N41" s="574"/>
      <c r="O41" s="574"/>
      <c r="Q41" s="575" t="s">
        <v>15</v>
      </c>
      <c r="R41" s="575"/>
      <c r="S41" s="307">
        <f>IF(ISNUMBER(S$39),SUM(S11,S16,S21,S26,S31,S36,S39),"")</f>
        <v>1.5</v>
      </c>
    </row>
    <row r="42" spans="1:19" ht="18" customHeight="1">
      <c r="A42" s="305"/>
      <c r="B42" s="306" t="s">
        <v>27</v>
      </c>
      <c r="C42" s="576"/>
      <c r="D42" s="576"/>
      <c r="E42" s="576"/>
      <c r="G42" s="308"/>
      <c r="H42" s="308"/>
      <c r="I42" s="308"/>
      <c r="K42" s="305"/>
      <c r="L42" s="306" t="s">
        <v>27</v>
      </c>
      <c r="M42" s="576"/>
      <c r="N42" s="576"/>
      <c r="O42" s="576"/>
      <c r="Q42" s="308"/>
      <c r="R42" s="308"/>
      <c r="S42" s="308"/>
    </row>
    <row r="43" spans="1:19" ht="20.100000000000001" customHeight="1">
      <c r="A43" s="306" t="s">
        <v>28</v>
      </c>
      <c r="B43" s="306" t="s">
        <v>29</v>
      </c>
      <c r="C43" s="577"/>
      <c r="D43" s="577"/>
      <c r="E43" s="577"/>
      <c r="F43" s="577"/>
      <c r="G43" s="577"/>
      <c r="H43" s="577"/>
      <c r="I43" s="306"/>
      <c r="J43" s="306"/>
      <c r="K43" s="306" t="s">
        <v>30</v>
      </c>
      <c r="L43" s="577"/>
      <c r="M43" s="577"/>
      <c r="O43" s="306" t="s">
        <v>27</v>
      </c>
      <c r="P43" s="577"/>
      <c r="Q43" s="577"/>
      <c r="R43" s="577"/>
      <c r="S43" s="577"/>
    </row>
    <row r="44" spans="1:19" ht="9.9499999999999993" customHeight="1">
      <c r="E44" s="305"/>
      <c r="H44" s="305"/>
    </row>
    <row r="45" spans="1:19" ht="30" customHeight="1">
      <c r="A45" s="309" t="str">
        <f>"Technické podmínky utkání:   " &amp; $B$3 &amp; IF(ISBLANK($B$3),""," – ") &amp; $L$3</f>
        <v>Technické podmínky utkání:   PSK Union Praha C – TJ Astra Zahradní Město B</v>
      </c>
    </row>
    <row r="46" spans="1:19" ht="20.100000000000001" customHeight="1">
      <c r="B46" s="270" t="s">
        <v>378</v>
      </c>
      <c r="C46" s="578" t="s">
        <v>367</v>
      </c>
      <c r="D46" s="578"/>
      <c r="I46" s="270" t="s">
        <v>376</v>
      </c>
      <c r="J46" s="578">
        <v>0</v>
      </c>
      <c r="K46" s="578"/>
    </row>
    <row r="47" spans="1:19" ht="20.100000000000001" customHeight="1">
      <c r="B47" s="270" t="s">
        <v>375</v>
      </c>
      <c r="C47" s="572" t="s">
        <v>478</v>
      </c>
      <c r="D47" s="572"/>
      <c r="I47" s="270" t="s">
        <v>373</v>
      </c>
      <c r="J47" s="572">
        <v>0</v>
      </c>
      <c r="K47" s="572"/>
      <c r="P47" s="270" t="s">
        <v>372</v>
      </c>
      <c r="Q47" s="573" t="s">
        <v>479</v>
      </c>
      <c r="R47" s="573"/>
      <c r="S47" s="573"/>
    </row>
    <row r="48" spans="1:19" ht="9.9499999999999993" customHeight="1"/>
    <row r="49" spans="1:19" ht="15" customHeight="1">
      <c r="A49" s="579" t="s">
        <v>21</v>
      </c>
      <c r="B49" s="580"/>
      <c r="C49" s="580"/>
      <c r="D49" s="580"/>
      <c r="E49" s="580"/>
      <c r="F49" s="580"/>
      <c r="G49" s="580"/>
      <c r="H49" s="580"/>
      <c r="I49" s="580"/>
      <c r="J49" s="580"/>
      <c r="K49" s="580"/>
      <c r="L49" s="580"/>
      <c r="M49" s="580"/>
      <c r="N49" s="580"/>
      <c r="O49" s="580"/>
      <c r="P49" s="580"/>
      <c r="Q49" s="580"/>
      <c r="R49" s="580"/>
      <c r="S49" s="581"/>
    </row>
    <row r="50" spans="1:19" ht="81" customHeight="1">
      <c r="A50" s="582" t="s">
        <v>480</v>
      </c>
      <c r="B50" s="583"/>
      <c r="C50" s="583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4"/>
    </row>
    <row r="51" spans="1:19" ht="5.0999999999999996" customHeight="1"/>
    <row r="52" spans="1:19" ht="15" customHeight="1">
      <c r="A52" s="579" t="s">
        <v>22</v>
      </c>
      <c r="B52" s="580"/>
      <c r="C52" s="580"/>
      <c r="D52" s="580"/>
      <c r="E52" s="580"/>
      <c r="F52" s="580"/>
      <c r="G52" s="580"/>
      <c r="H52" s="580"/>
      <c r="I52" s="580"/>
      <c r="J52" s="580"/>
      <c r="K52" s="580"/>
      <c r="L52" s="580"/>
      <c r="M52" s="580"/>
      <c r="N52" s="580"/>
      <c r="O52" s="580"/>
      <c r="P52" s="580"/>
      <c r="Q52" s="580"/>
      <c r="R52" s="580"/>
      <c r="S52" s="581"/>
    </row>
    <row r="53" spans="1:19" ht="6" customHeight="1">
      <c r="A53" s="310"/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11"/>
    </row>
    <row r="54" spans="1:19" ht="21" customHeight="1">
      <c r="A54" s="312" t="s">
        <v>2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13" t="s">
        <v>3</v>
      </c>
      <c r="L54" s="305"/>
      <c r="M54" s="305"/>
      <c r="N54" s="305"/>
      <c r="O54" s="305"/>
      <c r="P54" s="305"/>
      <c r="Q54" s="305"/>
      <c r="R54" s="305"/>
      <c r="S54" s="311"/>
    </row>
    <row r="55" spans="1:19" ht="21" customHeight="1">
      <c r="A55" s="314"/>
      <c r="B55" s="315" t="s">
        <v>31</v>
      </c>
      <c r="C55" s="316"/>
      <c r="D55" s="317"/>
      <c r="E55" s="315" t="s">
        <v>32</v>
      </c>
      <c r="F55" s="316"/>
      <c r="G55" s="316"/>
      <c r="H55" s="316"/>
      <c r="I55" s="317"/>
      <c r="J55" s="305"/>
      <c r="K55" s="318"/>
      <c r="L55" s="315" t="s">
        <v>31</v>
      </c>
      <c r="M55" s="316"/>
      <c r="N55" s="317"/>
      <c r="O55" s="315" t="s">
        <v>32</v>
      </c>
      <c r="P55" s="316"/>
      <c r="Q55" s="316"/>
      <c r="R55" s="316"/>
      <c r="S55" s="319"/>
    </row>
    <row r="56" spans="1:19" ht="21" customHeight="1">
      <c r="A56" s="320" t="s">
        <v>33</v>
      </c>
      <c r="B56" s="321" t="s">
        <v>34</v>
      </c>
      <c r="C56" s="322"/>
      <c r="D56" s="323" t="s">
        <v>35</v>
      </c>
      <c r="E56" s="321" t="s">
        <v>34</v>
      </c>
      <c r="F56" s="324"/>
      <c r="G56" s="324"/>
      <c r="H56" s="325"/>
      <c r="I56" s="323" t="s">
        <v>35</v>
      </c>
      <c r="J56" s="305"/>
      <c r="K56" s="326" t="s">
        <v>33</v>
      </c>
      <c r="L56" s="321" t="s">
        <v>34</v>
      </c>
      <c r="M56" s="322"/>
      <c r="N56" s="323" t="s">
        <v>35</v>
      </c>
      <c r="O56" s="321" t="s">
        <v>34</v>
      </c>
      <c r="P56" s="324"/>
      <c r="Q56" s="324"/>
      <c r="R56" s="325"/>
      <c r="S56" s="327" t="s">
        <v>35</v>
      </c>
    </row>
    <row r="57" spans="1:19" ht="21" customHeight="1">
      <c r="A57" s="328"/>
      <c r="B57" s="585"/>
      <c r="C57" s="586"/>
      <c r="D57" s="329"/>
      <c r="E57" s="585"/>
      <c r="F57" s="587"/>
      <c r="G57" s="587"/>
      <c r="H57" s="586"/>
      <c r="I57" s="329"/>
      <c r="J57" s="305"/>
      <c r="K57" s="330"/>
      <c r="L57" s="585"/>
      <c r="M57" s="586"/>
      <c r="N57" s="329"/>
      <c r="O57" s="585"/>
      <c r="P57" s="587"/>
      <c r="Q57" s="587"/>
      <c r="R57" s="586"/>
      <c r="S57" s="331"/>
    </row>
    <row r="58" spans="1:19" ht="21" customHeight="1">
      <c r="A58" s="328"/>
      <c r="B58" s="585"/>
      <c r="C58" s="586"/>
      <c r="D58" s="329"/>
      <c r="E58" s="585"/>
      <c r="F58" s="587"/>
      <c r="G58" s="587"/>
      <c r="H58" s="586"/>
      <c r="I58" s="329"/>
      <c r="J58" s="305"/>
      <c r="K58" s="330"/>
      <c r="L58" s="585"/>
      <c r="M58" s="586"/>
      <c r="N58" s="329"/>
      <c r="O58" s="585"/>
      <c r="P58" s="587"/>
      <c r="Q58" s="587"/>
      <c r="R58" s="586"/>
      <c r="S58" s="331"/>
    </row>
    <row r="59" spans="1:19" ht="12" customHeight="1">
      <c r="A59" s="332"/>
      <c r="B59" s="333"/>
      <c r="C59" s="333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4"/>
    </row>
    <row r="60" spans="1:19" ht="5.0999999999999996" customHeight="1"/>
    <row r="61" spans="1:19" ht="15" customHeight="1">
      <c r="A61" s="579" t="s">
        <v>23</v>
      </c>
      <c r="B61" s="580"/>
      <c r="C61" s="580"/>
      <c r="D61" s="580"/>
      <c r="E61" s="580"/>
      <c r="F61" s="580"/>
      <c r="G61" s="580"/>
      <c r="H61" s="580"/>
      <c r="I61" s="580"/>
      <c r="J61" s="580"/>
      <c r="K61" s="580"/>
      <c r="L61" s="580"/>
      <c r="M61" s="580"/>
      <c r="N61" s="580"/>
      <c r="O61" s="580"/>
      <c r="P61" s="580"/>
      <c r="Q61" s="580"/>
      <c r="R61" s="580"/>
      <c r="S61" s="581"/>
    </row>
    <row r="62" spans="1:19" ht="81" customHeight="1">
      <c r="A62" s="582"/>
      <c r="B62" s="583"/>
      <c r="C62" s="583"/>
      <c r="D62" s="583"/>
      <c r="E62" s="583"/>
      <c r="F62" s="583"/>
      <c r="G62" s="583"/>
      <c r="H62" s="583"/>
      <c r="I62" s="583"/>
      <c r="J62" s="583"/>
      <c r="K62" s="583"/>
      <c r="L62" s="583"/>
      <c r="M62" s="583"/>
      <c r="N62" s="583"/>
      <c r="O62" s="583"/>
      <c r="P62" s="583"/>
      <c r="Q62" s="583"/>
      <c r="R62" s="583"/>
      <c r="S62" s="584"/>
    </row>
    <row r="63" spans="1:19" ht="5.0999999999999996" customHeight="1"/>
    <row r="64" spans="1:19" ht="15" customHeight="1">
      <c r="A64" s="579" t="s">
        <v>24</v>
      </c>
      <c r="B64" s="580"/>
      <c r="C64" s="580"/>
      <c r="D64" s="580"/>
      <c r="E64" s="580"/>
      <c r="F64" s="580"/>
      <c r="G64" s="580"/>
      <c r="H64" s="580"/>
      <c r="I64" s="580"/>
      <c r="J64" s="580"/>
      <c r="K64" s="580"/>
      <c r="L64" s="580"/>
      <c r="M64" s="580"/>
      <c r="N64" s="580"/>
      <c r="O64" s="580"/>
      <c r="P64" s="580"/>
      <c r="Q64" s="580"/>
      <c r="R64" s="580"/>
      <c r="S64" s="581"/>
    </row>
    <row r="65" spans="1:19" ht="81" customHeight="1">
      <c r="A65" s="582"/>
      <c r="B65" s="583"/>
      <c r="C65" s="583"/>
      <c r="D65" s="583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4"/>
    </row>
    <row r="66" spans="1:19" ht="30" customHeight="1">
      <c r="A66" s="335"/>
      <c r="B66" s="336" t="s">
        <v>370</v>
      </c>
      <c r="C66" s="588" t="s">
        <v>481</v>
      </c>
      <c r="D66" s="588"/>
      <c r="E66" s="588"/>
      <c r="F66" s="588"/>
      <c r="G66" s="588"/>
      <c r="H66" s="588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3:I3"/>
    <mergeCell ref="L3:S3"/>
    <mergeCell ref="B1:C2"/>
    <mergeCell ref="D1:I1"/>
    <mergeCell ref="L1:N1"/>
    <mergeCell ref="O1:P1"/>
    <mergeCell ref="Q1:S1"/>
  </mergeCells>
  <dataValidations count="5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date" allowBlank="1" showInputMessage="1" showErrorMessage="1" sqref="Q1:S1">
      <formula1>36526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13.dpC-rpd</vt:lpstr>
      <vt:lpstr>13.zen-dpB</vt:lpstr>
      <vt:lpstr>13.meD-pskC</vt:lpstr>
      <vt:lpstr>13.žižD-vršC</vt:lpstr>
      <vt:lpstr>13.koE-azmB</vt:lpstr>
      <vt:lpstr>13.vpB-meC</vt:lpstr>
      <vt:lpstr>13.prgB-acsB</vt:lpstr>
      <vt:lpstr>3.pskC-azmB</vt:lpstr>
      <vt:lpstr>'13.dpC-rpd'!Oblast_tisku</vt:lpstr>
      <vt:lpstr>výmaz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Kučera</dc:creator>
  <cp:lastModifiedBy>Bohouš</cp:lastModifiedBy>
  <cp:lastPrinted>2018-08-17T10:10:14Z</cp:lastPrinted>
  <dcterms:created xsi:type="dcterms:W3CDTF">2003-07-11T21:46:55Z</dcterms:created>
  <dcterms:modified xsi:type="dcterms:W3CDTF">2018-12-13T21:53:11Z</dcterms:modified>
</cp:coreProperties>
</file>