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1070" yWindow="135" windowWidth="14985" windowHeight="11700"/>
  </bookViews>
  <sheets>
    <sheet name="14.dpC-dpB" sheetId="2" r:id="rId1"/>
    <sheet name="14.zen-meC" sheetId="4" r:id="rId2"/>
    <sheet name="14.meD-rap" sheetId="3" r:id="rId3"/>
    <sheet name="14.zmB-acsB" sheetId="5" r:id="rId4"/>
    <sheet name="14.žižD- koE" sheetId="1" r:id="rId5"/>
    <sheet name="14.vpB-vršC" sheetId="7" r:id="rId6"/>
    <sheet name="14.prgB-pksC" sheetId="6" r:id="rId7"/>
  </sheets>
  <definedNames>
    <definedName name="G57A1" localSheetId="2">#REF!</definedName>
    <definedName name="G57A1">#REF!</definedName>
    <definedName name="_xlnm.Print_Area" localSheetId="0">'14.dpC-dpB'!$A$1:$S$66</definedName>
    <definedName name="_xlnm.Print_Area" localSheetId="2">'14.meD-rap'!$A$1:$S$66</definedName>
    <definedName name="_xlnm.Print_Area" localSheetId="3">'14.zmB-acsB'!$A$1:$S$66</definedName>
    <definedName name="výmaz" localSheetId="2">'14.meD-rap'!$D$8:$F$11,'14.meD-rap'!$D$13:$F$16,'14.meD-rap'!$D$18:$F$21,'14.meD-rap'!$D$23:$F$26,'14.meD-rap'!$D$28:$F$31,'14.meD-rap'!$D$33:$F$36,'14.meD-rap'!$N$8:$P$11,'14.meD-rap'!$N$13:$P$16,'14.meD-rap'!$N$18:$P$21,'14.meD-rap'!$N$23:$P$26,'14.meD-rap'!$N$28:$P$31,'14.meD-rap'!$N$33:$P$36,'14.meD-rap'!$A$8:$B$37,'14.meD-rap'!$K$8:$L$37</definedName>
    <definedName name="výmaz" localSheetId="3">'14.zmB-acsB'!$D$8:$F$11,'14.zmB-acsB'!$D$13:$F$16,'14.zmB-acsB'!$D$18:$F$21,'14.zmB-acsB'!$D$23:$F$26,'14.zmB-acsB'!$D$28:$F$31,'14.zmB-acsB'!$D$33:$F$36,'14.zmB-acsB'!$N$8:$P$11,'14.zmB-acsB'!$N$13:$P$16,'14.zmB-acsB'!$N$18:$P$21,'14.zmB-acsB'!$N$23:$P$26,'14.zmB-acsB'!$N$28:$P$31,'14.zmB-acsB'!$N$33:$P$36,'14.zmB-acsB'!$A$8:$B$37,'14.zmB-acsB'!$K$8:$L$37</definedName>
    <definedName name="výmaz">'14.dpC-dpB'!$D$8:$F$11,'14.dpC-dpB'!$D$13:$F$16,'14.dpC-dpB'!$D$18:$F$21,'14.dpC-dpB'!$D$23:$F$26,'14.dpC-dpB'!$D$28:$F$31,'14.dpC-dpB'!$D$33:$F$36,'14.dpC-dpB'!$N$8:$P$11,'14.dpC-dpB'!$N$13:$P$16,'14.dpC-dpB'!$N$18:$P$21,'14.dpC-dpB'!$N$23:$P$26,'14.dpC-dpB'!$N$28:$P$31,'14.dpC-dpB'!$N$33:$P$36,'14.dpC-dpB'!$A$8:$B$37,'14.dpC-dpB'!$K$8:$L$37</definedName>
  </definedNames>
  <calcPr calcId="124519"/>
</workbook>
</file>

<file path=xl/calcChain.xml><?xml version="1.0" encoding="utf-8"?>
<calcChain xmlns="http://schemas.openxmlformats.org/spreadsheetml/2006/main">
  <c r="G8" i="7"/>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6"/>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8" i="5"/>
  <c r="G8"/>
  <c r="Q8"/>
  <c r="R8" s="1"/>
  <c r="G9"/>
  <c r="H9" s="1"/>
  <c r="Q9"/>
  <c r="R9"/>
  <c r="D12"/>
  <c r="E12"/>
  <c r="E39" s="1"/>
  <c r="F12"/>
  <c r="G12"/>
  <c r="N12"/>
  <c r="O12"/>
  <c r="P12"/>
  <c r="G13"/>
  <c r="H13" s="1"/>
  <c r="Q13"/>
  <c r="R13" s="1"/>
  <c r="G14"/>
  <c r="H14" s="1"/>
  <c r="Q14"/>
  <c r="R14" s="1"/>
  <c r="A15"/>
  <c r="D17"/>
  <c r="E17"/>
  <c r="F17"/>
  <c r="N17"/>
  <c r="O17"/>
  <c r="O39" s="1"/>
  <c r="P17"/>
  <c r="Q17"/>
  <c r="A18"/>
  <c r="G18"/>
  <c r="H18"/>
  <c r="Q18"/>
  <c r="R18"/>
  <c r="G19"/>
  <c r="H19"/>
  <c r="Q19"/>
  <c r="R19"/>
  <c r="D22"/>
  <c r="E22"/>
  <c r="F22"/>
  <c r="G22"/>
  <c r="I21" s="1"/>
  <c r="N22"/>
  <c r="O22"/>
  <c r="P22"/>
  <c r="Q22"/>
  <c r="R22"/>
  <c r="G23"/>
  <c r="H23" s="1"/>
  <c r="Q23"/>
  <c r="R23" s="1"/>
  <c r="G24"/>
  <c r="H24" s="1"/>
  <c r="Q24"/>
  <c r="R24" s="1"/>
  <c r="A25"/>
  <c r="D27"/>
  <c r="E27"/>
  <c r="F27"/>
  <c r="N27"/>
  <c r="O27"/>
  <c r="P27"/>
  <c r="Q27"/>
  <c r="A28"/>
  <c r="G28"/>
  <c r="H28"/>
  <c r="Q28"/>
  <c r="R28"/>
  <c r="G29"/>
  <c r="H29"/>
  <c r="Q29"/>
  <c r="R29"/>
  <c r="D32"/>
  <c r="E32"/>
  <c r="F32"/>
  <c r="G32"/>
  <c r="I31" s="1"/>
  <c r="N32"/>
  <c r="O32"/>
  <c r="P32"/>
  <c r="Q32"/>
  <c r="R32"/>
  <c r="G33"/>
  <c r="H33" s="1"/>
  <c r="Q33"/>
  <c r="R33" s="1"/>
  <c r="G34"/>
  <c r="H34" s="1"/>
  <c r="Q34"/>
  <c r="R34" s="1"/>
  <c r="A35"/>
  <c r="D37"/>
  <c r="E37"/>
  <c r="F37"/>
  <c r="N37"/>
  <c r="O37"/>
  <c r="P37"/>
  <c r="Q37"/>
  <c r="D39"/>
  <c r="F39"/>
  <c r="N39"/>
  <c r="P39"/>
  <c r="F45"/>
  <c r="A93"/>
  <c r="A10" s="1"/>
  <c r="K93"/>
  <c r="K8" s="1"/>
  <c r="B94"/>
  <c r="B57" s="1"/>
  <c r="L94"/>
  <c r="L57" s="1"/>
  <c r="A95"/>
  <c r="A13" s="1"/>
  <c r="K95"/>
  <c r="K13" s="1"/>
  <c r="B96"/>
  <c r="L96"/>
  <c r="O57" s="1"/>
  <c r="A97"/>
  <c r="A20" s="1"/>
  <c r="K97"/>
  <c r="K18" s="1"/>
  <c r="B98"/>
  <c r="B58" s="1"/>
  <c r="L98"/>
  <c r="L58" s="1"/>
  <c r="A99"/>
  <c r="A23" s="1"/>
  <c r="K99"/>
  <c r="K23" s="1"/>
  <c r="B100"/>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E57" s="1"/>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4"/>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37" i="7" l="1"/>
  <c r="G32"/>
  <c r="G27"/>
  <c r="G22"/>
  <c r="G17"/>
  <c r="G12"/>
  <c r="G37" i="6"/>
  <c r="G32"/>
  <c r="G27"/>
  <c r="G22"/>
  <c r="G17"/>
  <c r="G12"/>
  <c r="Q58" i="5"/>
  <c r="E58"/>
  <c r="Q57"/>
  <c r="S31"/>
  <c r="K30"/>
  <c r="S21"/>
  <c r="K20"/>
  <c r="K10"/>
  <c r="H8"/>
  <c r="G58"/>
  <c r="R37"/>
  <c r="G37"/>
  <c r="S36" s="1"/>
  <c r="K35"/>
  <c r="H32"/>
  <c r="R27"/>
  <c r="G27"/>
  <c r="K25"/>
  <c r="H22"/>
  <c r="R17"/>
  <c r="G17"/>
  <c r="S16" s="1"/>
  <c r="K15"/>
  <c r="Q12"/>
  <c r="H12"/>
  <c r="G37" i="4"/>
  <c r="G32"/>
  <c r="G27"/>
  <c r="G22"/>
  <c r="G17"/>
  <c r="G12"/>
  <c r="G8" i="3"/>
  <c r="Q8"/>
  <c r="R8" s="1"/>
  <c r="R12" s="1"/>
  <c r="G9"/>
  <c r="H9" s="1"/>
  <c r="Q9"/>
  <c r="R9"/>
  <c r="D12"/>
  <c r="E12"/>
  <c r="F12"/>
  <c r="G12"/>
  <c r="I11" s="1"/>
  <c r="N12"/>
  <c r="O12"/>
  <c r="P12"/>
  <c r="Q12"/>
  <c r="I9" s="1"/>
  <c r="G13"/>
  <c r="H13" s="1"/>
  <c r="Q13"/>
  <c r="R13"/>
  <c r="G14"/>
  <c r="H14"/>
  <c r="Q14"/>
  <c r="R14"/>
  <c r="D17"/>
  <c r="E17"/>
  <c r="F17"/>
  <c r="G17"/>
  <c r="S16" s="1"/>
  <c r="N17"/>
  <c r="O17"/>
  <c r="P17"/>
  <c r="Q17"/>
  <c r="I13" s="1"/>
  <c r="R17"/>
  <c r="G18"/>
  <c r="Q18"/>
  <c r="H18" s="1"/>
  <c r="R18"/>
  <c r="G19"/>
  <c r="H19"/>
  <c r="Q19"/>
  <c r="R19"/>
  <c r="D22"/>
  <c r="E22"/>
  <c r="F22"/>
  <c r="G22"/>
  <c r="I21" s="1"/>
  <c r="N22"/>
  <c r="O22"/>
  <c r="P22"/>
  <c r="Q22"/>
  <c r="I18" s="1"/>
  <c r="R22"/>
  <c r="G23"/>
  <c r="H23" s="1"/>
  <c r="Q23"/>
  <c r="R23"/>
  <c r="G24"/>
  <c r="H24"/>
  <c r="Q24"/>
  <c r="R24"/>
  <c r="D27"/>
  <c r="E27"/>
  <c r="F27"/>
  <c r="G27"/>
  <c r="S26" s="1"/>
  <c r="N27"/>
  <c r="O27"/>
  <c r="P27"/>
  <c r="Q27"/>
  <c r="I23" s="1"/>
  <c r="R27"/>
  <c r="G28"/>
  <c r="Q28"/>
  <c r="H28" s="1"/>
  <c r="R28"/>
  <c r="G29"/>
  <c r="H29"/>
  <c r="Q29"/>
  <c r="R29"/>
  <c r="D32"/>
  <c r="E32"/>
  <c r="F32"/>
  <c r="G32"/>
  <c r="I31" s="1"/>
  <c r="N32"/>
  <c r="O32"/>
  <c r="P32"/>
  <c r="Q32"/>
  <c r="I28" s="1"/>
  <c r="R32"/>
  <c r="G33"/>
  <c r="H33" s="1"/>
  <c r="Q33"/>
  <c r="R33" s="1"/>
  <c r="G34"/>
  <c r="H34" s="1"/>
  <c r="Q34"/>
  <c r="R34" s="1"/>
  <c r="D37"/>
  <c r="E37"/>
  <c r="F37"/>
  <c r="G37"/>
  <c r="I36" s="1"/>
  <c r="N37"/>
  <c r="O37"/>
  <c r="P37"/>
  <c r="Q37"/>
  <c r="S36" s="1"/>
  <c r="D39"/>
  <c r="E39"/>
  <c r="F39"/>
  <c r="G39"/>
  <c r="N39"/>
  <c r="O39"/>
  <c r="P39"/>
  <c r="Q39"/>
  <c r="I39" s="1"/>
  <c r="S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c r="A251"/>
  <c r="B251"/>
  <c r="D251"/>
  <c r="G251"/>
  <c r="A252"/>
  <c r="B252"/>
  <c r="D252"/>
  <c r="G252"/>
  <c r="A253"/>
  <c r="B253"/>
  <c r="D253"/>
  <c r="G253"/>
  <c r="A254"/>
  <c r="B254"/>
  <c r="D254"/>
  <c r="G254"/>
  <c r="A255"/>
  <c r="B255"/>
  <c r="D255"/>
  <c r="G255"/>
  <c r="A256"/>
  <c r="B256"/>
  <c r="D256"/>
  <c r="G256"/>
  <c r="A257"/>
  <c r="B257"/>
  <c r="G257" s="1"/>
  <c r="D257"/>
  <c r="A258"/>
  <c r="B258"/>
  <c r="D258"/>
  <c r="G258"/>
  <c r="A259"/>
  <c r="B259"/>
  <c r="D259"/>
  <c r="G259"/>
  <c r="A260"/>
  <c r="B260"/>
  <c r="D260"/>
  <c r="G260"/>
  <c r="A261"/>
  <c r="B261"/>
  <c r="D261"/>
  <c r="G261"/>
  <c r="A262"/>
  <c r="B262"/>
  <c r="D262"/>
  <c r="G262"/>
  <c r="A263"/>
  <c r="B263"/>
  <c r="D263"/>
  <c r="G263"/>
  <c r="A264"/>
  <c r="B264"/>
  <c r="D264"/>
  <c r="G264"/>
  <c r="A265"/>
  <c r="B265"/>
  <c r="D265"/>
  <c r="G265"/>
  <c r="G8" i="2"/>
  <c r="Q8"/>
  <c r="H8" s="1"/>
  <c r="H12" s="1"/>
  <c r="R8"/>
  <c r="G9"/>
  <c r="Q9"/>
  <c r="H9" s="1"/>
  <c r="D12"/>
  <c r="E12"/>
  <c r="F12"/>
  <c r="G12"/>
  <c r="I11" s="1"/>
  <c r="N12"/>
  <c r="O12"/>
  <c r="P12"/>
  <c r="Q12"/>
  <c r="I9" s="1"/>
  <c r="G13"/>
  <c r="H13"/>
  <c r="Q13"/>
  <c r="R13"/>
  <c r="G14"/>
  <c r="H14"/>
  <c r="Q14"/>
  <c r="R14"/>
  <c r="D17"/>
  <c r="E17"/>
  <c r="F17"/>
  <c r="G17"/>
  <c r="S16" s="1"/>
  <c r="N17"/>
  <c r="O17"/>
  <c r="P17"/>
  <c r="Q17"/>
  <c r="I13" s="1"/>
  <c r="R17"/>
  <c r="G18"/>
  <c r="H18" s="1"/>
  <c r="Q18"/>
  <c r="R18" s="1"/>
  <c r="G19"/>
  <c r="H19" s="1"/>
  <c r="Q19"/>
  <c r="R19" s="1"/>
  <c r="D22"/>
  <c r="E22"/>
  <c r="F22"/>
  <c r="G22"/>
  <c r="N22"/>
  <c r="O22"/>
  <c r="P22"/>
  <c r="Q22"/>
  <c r="G23"/>
  <c r="H23"/>
  <c r="Q23"/>
  <c r="R23"/>
  <c r="G24"/>
  <c r="H24"/>
  <c r="Q24"/>
  <c r="R24"/>
  <c r="D27"/>
  <c r="E27"/>
  <c r="F27"/>
  <c r="G27"/>
  <c r="S26" s="1"/>
  <c r="N27"/>
  <c r="O27"/>
  <c r="P27"/>
  <c r="Q27"/>
  <c r="R27"/>
  <c r="G28"/>
  <c r="H28" s="1"/>
  <c r="Q28"/>
  <c r="R28" s="1"/>
  <c r="G29"/>
  <c r="H29" s="1"/>
  <c r="Q29"/>
  <c r="R29" s="1"/>
  <c r="D32"/>
  <c r="E32"/>
  <c r="F32"/>
  <c r="N32"/>
  <c r="O32"/>
  <c r="P32"/>
  <c r="Q32"/>
  <c r="G33"/>
  <c r="H33"/>
  <c r="Q33"/>
  <c r="R33"/>
  <c r="G34"/>
  <c r="H34"/>
  <c r="Q34"/>
  <c r="R34"/>
  <c r="D37"/>
  <c r="E37"/>
  <c r="F37"/>
  <c r="G37"/>
  <c r="S36" s="1"/>
  <c r="N37"/>
  <c r="N39" s="1"/>
  <c r="O37"/>
  <c r="P37"/>
  <c r="P39" s="1"/>
  <c r="Q37"/>
  <c r="R37"/>
  <c r="D39"/>
  <c r="E39"/>
  <c r="F39"/>
  <c r="O39"/>
  <c r="Q39"/>
  <c r="F45"/>
  <c r="A93"/>
  <c r="A10" s="1"/>
  <c r="K93"/>
  <c r="K8" s="1"/>
  <c r="B94"/>
  <c r="B57" s="1"/>
  <c r="L94"/>
  <c r="L57" s="1"/>
  <c r="A95"/>
  <c r="A13" s="1"/>
  <c r="K95"/>
  <c r="K13" s="1"/>
  <c r="B96"/>
  <c r="E57" s="1"/>
  <c r="L96"/>
  <c r="O57" s="1"/>
  <c r="A97"/>
  <c r="A20" s="1"/>
  <c r="K97"/>
  <c r="K18" s="1"/>
  <c r="B98"/>
  <c r="B58" s="1"/>
  <c r="L98"/>
  <c r="L58" s="1"/>
  <c r="A99"/>
  <c r="A23" s="1"/>
  <c r="K99"/>
  <c r="K23" s="1"/>
  <c r="B100"/>
  <c r="E58" s="1"/>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E17" i="7" l="1"/>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17" i="6"/>
  <c r="N17"/>
  <c r="P17"/>
  <c r="R17"/>
  <c r="D17"/>
  <c r="F17"/>
  <c r="H17"/>
  <c r="O17"/>
  <c r="E27"/>
  <c r="N27"/>
  <c r="P27"/>
  <c r="R27"/>
  <c r="D27"/>
  <c r="F27"/>
  <c r="H27"/>
  <c r="O27"/>
  <c r="E37"/>
  <c r="N37"/>
  <c r="P37"/>
  <c r="R37"/>
  <c r="D37"/>
  <c r="F37"/>
  <c r="H37"/>
  <c r="O37"/>
  <c r="E12"/>
  <c r="N12"/>
  <c r="P12"/>
  <c r="R12"/>
  <c r="D12"/>
  <c r="F12"/>
  <c r="H12"/>
  <c r="O12"/>
  <c r="E22"/>
  <c r="N22"/>
  <c r="P22"/>
  <c r="R22"/>
  <c r="R39" s="1"/>
  <c r="D22"/>
  <c r="F22"/>
  <c r="H22"/>
  <c r="O22"/>
  <c r="E32"/>
  <c r="N32"/>
  <c r="P32"/>
  <c r="R32"/>
  <c r="D32"/>
  <c r="F32"/>
  <c r="H32"/>
  <c r="O32"/>
  <c r="Q39"/>
  <c r="G39"/>
  <c r="Q39" i="5"/>
  <c r="I9"/>
  <c r="I13" s="1"/>
  <c r="I18" s="1"/>
  <c r="I23" s="1"/>
  <c r="I28" s="1"/>
  <c r="I33" s="1"/>
  <c r="S11"/>
  <c r="R12"/>
  <c r="I16"/>
  <c r="H17"/>
  <c r="I26"/>
  <c r="H27"/>
  <c r="I36"/>
  <c r="H37"/>
  <c r="G39"/>
  <c r="I11"/>
  <c r="S26"/>
  <c r="E17" i="4"/>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B104" i="3"/>
  <c r="O58"/>
  <c r="L58"/>
  <c r="O57"/>
  <c r="L57"/>
  <c r="G57"/>
  <c r="E58"/>
  <c r="B58"/>
  <c r="E57"/>
  <c r="B57"/>
  <c r="H37"/>
  <c r="Q58"/>
  <c r="Q57"/>
  <c r="A35"/>
  <c r="I33"/>
  <c r="S31"/>
  <c r="K30"/>
  <c r="A28"/>
  <c r="H27"/>
  <c r="I26"/>
  <c r="A25"/>
  <c r="S21"/>
  <c r="K20"/>
  <c r="A18"/>
  <c r="H17"/>
  <c r="I16"/>
  <c r="I41" s="1"/>
  <c r="A15"/>
  <c r="S11"/>
  <c r="S41" s="1"/>
  <c r="K10"/>
  <c r="H8"/>
  <c r="A8"/>
  <c r="G58"/>
  <c r="R37"/>
  <c r="R39" s="1"/>
  <c r="K35"/>
  <c r="H32"/>
  <c r="K25"/>
  <c r="H22"/>
  <c r="K15"/>
  <c r="H12"/>
  <c r="H39" s="1"/>
  <c r="H22" i="2"/>
  <c r="I23"/>
  <c r="I28" s="1"/>
  <c r="I33" s="1"/>
  <c r="I18"/>
  <c r="Q58"/>
  <c r="Q57"/>
  <c r="H37"/>
  <c r="I36"/>
  <c r="A35"/>
  <c r="R32"/>
  <c r="G32"/>
  <c r="S31" s="1"/>
  <c r="K30"/>
  <c r="A28"/>
  <c r="H27"/>
  <c r="I26"/>
  <c r="A25"/>
  <c r="R22"/>
  <c r="S21"/>
  <c r="K20"/>
  <c r="A18"/>
  <c r="H17"/>
  <c r="I16"/>
  <c r="A15"/>
  <c r="R12"/>
  <c r="R39" s="1"/>
  <c r="S11"/>
  <c r="K10"/>
  <c r="R9"/>
  <c r="A8"/>
  <c r="G58"/>
  <c r="K35"/>
  <c r="K25"/>
  <c r="I21"/>
  <c r="K15"/>
  <c r="R17" i="1"/>
  <c r="P17"/>
  <c r="N17"/>
  <c r="E17"/>
  <c r="F17"/>
  <c r="O17"/>
  <c r="H17"/>
  <c r="D17"/>
  <c r="P22"/>
  <c r="N22"/>
  <c r="E22"/>
  <c r="F22"/>
  <c r="O22"/>
  <c r="D22"/>
  <c r="R27"/>
  <c r="P27"/>
  <c r="N27"/>
  <c r="E27"/>
  <c r="O27"/>
  <c r="F27"/>
  <c r="D27"/>
  <c r="P32"/>
  <c r="N32"/>
  <c r="E32"/>
  <c r="O32"/>
  <c r="F32"/>
  <c r="D32"/>
  <c r="R37"/>
  <c r="P37"/>
  <c r="N37"/>
  <c r="E37"/>
  <c r="O37"/>
  <c r="F37"/>
  <c r="D37"/>
  <c r="Q12"/>
  <c r="Q17"/>
  <c r="Q22"/>
  <c r="Q27"/>
  <c r="Q32"/>
  <c r="Q37"/>
  <c r="H8"/>
  <c r="R8" s="1"/>
  <c r="G12"/>
  <c r="H13"/>
  <c r="R13" s="1"/>
  <c r="H18"/>
  <c r="R18" s="1"/>
  <c r="R22" s="1"/>
  <c r="H23"/>
  <c r="R23" s="1"/>
  <c r="H28"/>
  <c r="R28" s="1"/>
  <c r="R32" s="1"/>
  <c r="H33"/>
  <c r="R33" s="1"/>
  <c r="G39"/>
  <c r="E39" i="7" l="1"/>
  <c r="I39"/>
  <c r="O39"/>
  <c r="D39"/>
  <c r="F39"/>
  <c r="N39"/>
  <c r="P39"/>
  <c r="H39"/>
  <c r="E39" i="6"/>
  <c r="O39"/>
  <c r="D39"/>
  <c r="F39"/>
  <c r="N39"/>
  <c r="P39"/>
  <c r="I31"/>
  <c r="S31" s="1"/>
  <c r="I21"/>
  <c r="S21" s="1"/>
  <c r="H39"/>
  <c r="I11"/>
  <c r="S11" s="1"/>
  <c r="I36"/>
  <c r="S36" s="1"/>
  <c r="I26"/>
  <c r="S26" s="1"/>
  <c r="I16"/>
  <c r="S16" s="1"/>
  <c r="I39" i="5"/>
  <c r="H39"/>
  <c r="S39"/>
  <c r="R39"/>
  <c r="S41"/>
  <c r="I41"/>
  <c r="E39" i="4"/>
  <c r="I39"/>
  <c r="O39"/>
  <c r="D39"/>
  <c r="F39"/>
  <c r="N39"/>
  <c r="P39"/>
  <c r="H39"/>
  <c r="I31" i="2"/>
  <c r="H32"/>
  <c r="G39"/>
  <c r="N39" i="1"/>
  <c r="D39"/>
  <c r="R12"/>
  <c r="P12"/>
  <c r="P39" s="1"/>
  <c r="N12"/>
  <c r="E12"/>
  <c r="E39" s="1"/>
  <c r="D12"/>
  <c r="O12"/>
  <c r="O39" s="1"/>
  <c r="H12"/>
  <c r="I11" s="1"/>
  <c r="S11" s="1"/>
  <c r="F12"/>
  <c r="F39" s="1"/>
  <c r="R39"/>
  <c r="Q39"/>
  <c r="I39" s="1"/>
  <c r="H22"/>
  <c r="I21" s="1"/>
  <c r="S21" s="1"/>
  <c r="I16"/>
  <c r="S16" s="1"/>
  <c r="H37"/>
  <c r="I36" s="1"/>
  <c r="S36" s="1"/>
  <c r="H32"/>
  <c r="I31" s="1"/>
  <c r="S31" s="1"/>
  <c r="H27"/>
  <c r="I26" s="1"/>
  <c r="S26" s="1"/>
  <c r="S39" i="7" l="1"/>
  <c r="S41" s="1"/>
  <c r="I41"/>
  <c r="I39" i="6"/>
  <c r="S39" i="4"/>
  <c r="S41" s="1"/>
  <c r="I41"/>
  <c r="I39" i="2"/>
  <c r="I41" s="1"/>
  <c r="S39"/>
  <c r="S41" s="1"/>
  <c r="H39"/>
  <c r="S39" i="1"/>
  <c r="S41" s="1"/>
  <c r="I41"/>
  <c r="H39"/>
  <c r="S39" i="6" l="1"/>
  <c r="S41" s="1"/>
  <c r="I41"/>
</calcChain>
</file>

<file path=xl/sharedStrings.xml><?xml version="1.0" encoding="utf-8"?>
<sst xmlns="http://schemas.openxmlformats.org/spreadsheetml/2006/main" count="2518" uniqueCount="456">
  <si>
    <t>Česká kuželkářská
asociace</t>
  </si>
  <si>
    <t>Zápis o utkání</t>
  </si>
  <si>
    <t xml:space="preserve">Kuželna:  </t>
  </si>
  <si>
    <t>Žižkov 1-4</t>
  </si>
  <si>
    <t>Datum:  </t>
  </si>
  <si>
    <t>9.1.2019</t>
  </si>
  <si>
    <t>Domácí</t>
  </si>
  <si>
    <t>SK Žižkov Praha D</t>
  </si>
  <si>
    <t>Hosté</t>
  </si>
  <si>
    <t>KK Konstruktiva Praha E</t>
  </si>
  <si>
    <t>Příjmení a jméno hráče</t>
  </si>
  <si>
    <t>Série hodů</t>
  </si>
  <si>
    <t>Výkon</t>
  </si>
  <si>
    <t>Body</t>
  </si>
  <si>
    <t>Reg. číslo</t>
  </si>
  <si>
    <t>Plné</t>
  </si>
  <si>
    <t>Dor.</t>
  </si>
  <si>
    <t>Ch.</t>
  </si>
  <si>
    <t>Celk.</t>
  </si>
  <si>
    <t>Dílčí</t>
  </si>
  <si>
    <t>Druž.</t>
  </si>
  <si>
    <t>Špačková</t>
  </si>
  <si>
    <t>Chlumský</t>
  </si>
  <si>
    <t>Lenka</t>
  </si>
  <si>
    <t>Vlastimil</t>
  </si>
  <si>
    <t>Truksa</t>
  </si>
  <si>
    <t>Lébl</t>
  </si>
  <si>
    <t>Michal</t>
  </si>
  <si>
    <t>Zbyněk</t>
  </si>
  <si>
    <t>Radostová</t>
  </si>
  <si>
    <t>Beranová</t>
  </si>
  <si>
    <t>Jitka</t>
  </si>
  <si>
    <t>Jiřina</t>
  </si>
  <si>
    <t>Strnad</t>
  </si>
  <si>
    <t>Švindlová</t>
  </si>
  <si>
    <t>Bohumil</t>
  </si>
  <si>
    <t>Stanislava</t>
  </si>
  <si>
    <t>Jaderko</t>
  </si>
  <si>
    <t>Perman</t>
  </si>
  <si>
    <t>Robert</t>
  </si>
  <si>
    <t>Milan</t>
  </si>
  <si>
    <t>Tožička</t>
  </si>
  <si>
    <t>Musil</t>
  </si>
  <si>
    <t>Martin</t>
  </si>
  <si>
    <t>Bohumír</t>
  </si>
  <si>
    <t>Celkový výkon družstva  </t>
  </si>
  <si>
    <t>Vedoucí družstva         Jméno:</t>
  </si>
  <si>
    <t>Bodový zisk</t>
  </si>
  <si>
    <t>Podpis:</t>
  </si>
  <si>
    <t>Rozhodčí</t>
  </si>
  <si>
    <t>Jméno:</t>
  </si>
  <si>
    <t>Číslo průkazu:</t>
  </si>
  <si>
    <t>Čas zahájení utkání:  </t>
  </si>
  <si>
    <t>17:00</t>
  </si>
  <si>
    <t>Teplota na kuželně:  </t>
  </si>
  <si>
    <t>Čas ukončení utkání:  </t>
  </si>
  <si>
    <t>19:15</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</si>
  <si>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</si>
  <si>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</si>
  <si>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</si>
  <si>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</si>
  <si>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</si>
  <si>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</si>
  <si>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</si>
  <si>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</si>
  <si>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</si>
  <si>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</si>
  <si>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Vondráček František</t>
  </si>
  <si>
    <t>Švindlová Stanislava</t>
  </si>
  <si>
    <t>Zahrádka Jaroslav</t>
  </si>
  <si>
    <t>Perman Milan</t>
  </si>
  <si>
    <t>Napomínání hráčů za nesportovní chování či vyloučení ze startu:</t>
  </si>
  <si>
    <t>Různé:</t>
  </si>
  <si>
    <t xml:space="preserve">Datum a podpis rozhodčího:  </t>
  </si>
  <si>
    <t xml:space="preserve">9.1.2019 </t>
  </si>
  <si>
    <t>17.00</t>
  </si>
  <si>
    <t>po</t>
  </si>
  <si>
    <t>Braník 1-4</t>
  </si>
  <si>
    <t>Cepl Zdeněk</t>
  </si>
  <si>
    <t>AC Sparta Praha B</t>
  </si>
  <si>
    <t>st</t>
  </si>
  <si>
    <t>Eden 3-4</t>
  </si>
  <si>
    <t>Švarc Antonín</t>
  </si>
  <si>
    <t>KK Dopravní podniky Praha B</t>
  </si>
  <si>
    <t>17.30</t>
  </si>
  <si>
    <t>Eden 1-2</t>
  </si>
  <si>
    <t>Málek Miroslav</t>
  </si>
  <si>
    <t>KK Dopravní podniky Praha C</t>
  </si>
  <si>
    <t>čt</t>
  </si>
  <si>
    <t>Braník 5-6</t>
  </si>
  <si>
    <t>Union 3-4</t>
  </si>
  <si>
    <t>Mansfeldová Jiřina</t>
  </si>
  <si>
    <t>PSK Union Praha C</t>
  </si>
  <si>
    <t>Meteor</t>
  </si>
  <si>
    <t>Míka Zdeněk</t>
  </si>
  <si>
    <t>SK Meteor Praha C</t>
  </si>
  <si>
    <t>út</t>
  </si>
  <si>
    <t>Chrdle Jiří</t>
  </si>
  <si>
    <t>SK Meteor Praha D</t>
  </si>
  <si>
    <t>Hofman Jiří</t>
  </si>
  <si>
    <t>SK Rapid Praha A</t>
  </si>
  <si>
    <t>Tožička Martin</t>
  </si>
  <si>
    <t>V. Popovice</t>
  </si>
  <si>
    <t>Musil Ladislav</t>
  </si>
  <si>
    <t>Slavoj V. Popovice B</t>
  </si>
  <si>
    <t>Zahr. Město</t>
  </si>
  <si>
    <t>Kostelecký Vojtěch</t>
  </si>
  <si>
    <t>B</t>
  </si>
  <si>
    <t>TJ Astra Z. Město C</t>
  </si>
  <si>
    <t>18.00</t>
  </si>
  <si>
    <t>Karlov</t>
  </si>
  <si>
    <t>Kšír Petr</t>
  </si>
  <si>
    <t>TJ Praga Praha B</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</si>
  <si>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</si>
  <si>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</si>
  <si>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</si>
  <si>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</si>
  <si>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</si>
  <si>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</si>
  <si>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</si>
  <si>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</si>
  <si>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</si>
  <si>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</si>
  <si>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</si>
  <si>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</si>
  <si>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</si>
  <si>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</si>
  <si>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</si>
  <si>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</si>
  <si>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</si>
  <si>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</si>
  <si>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</si>
  <si>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</si>
  <si>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</si>
  <si>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</si>
  <si>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</si>
  <si>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</si>
  <si>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</si>
  <si>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</si>
  <si>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</si>
  <si>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</si>
  <si>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</si>
  <si>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</si>
  <si>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</si>
  <si>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Petr</t>
  </si>
  <si>
    <t>PEŘINA</t>
  </si>
  <si>
    <t>Tomáš</t>
  </si>
  <si>
    <t>KUDWEIS</t>
  </si>
  <si>
    <t>KOZDERA</t>
  </si>
  <si>
    <t>Vojtěch</t>
  </si>
  <si>
    <t>KOSTELECKÝ</t>
  </si>
  <si>
    <t>Lucie</t>
  </si>
  <si>
    <t>HLAVATÁ</t>
  </si>
  <si>
    <t>1. ZM C</t>
  </si>
  <si>
    <t>Jakub</t>
  </si>
  <si>
    <t>JETMAR</t>
  </si>
  <si>
    <t>EŠTÓK</t>
  </si>
  <si>
    <t>Jaroslav</t>
  </si>
  <si>
    <t>ZAHRÁDKA</t>
  </si>
  <si>
    <t>LÉBL</t>
  </si>
  <si>
    <t>František</t>
  </si>
  <si>
    <t>VONDRÁČEK</t>
  </si>
  <si>
    <t>ŠVINDLOVÁ</t>
  </si>
  <si>
    <t>PERMAN</t>
  </si>
  <si>
    <t>MUSIL</t>
  </si>
  <si>
    <t>CHLUMSKÝ</t>
  </si>
  <si>
    <t>1. KO E</t>
  </si>
  <si>
    <t>BERANOVÁ</t>
  </si>
  <si>
    <t>Michael</t>
  </si>
  <si>
    <t>ŠEPIČ</t>
  </si>
  <si>
    <t>Vladimír</t>
  </si>
  <si>
    <t>DVOŘÁK</t>
  </si>
  <si>
    <t>Jiří</t>
  </si>
  <si>
    <t>CHRDLE</t>
  </si>
  <si>
    <t>Miroslav</t>
  </si>
  <si>
    <t>ŠOSTÝ</t>
  </si>
  <si>
    <t>Richard</t>
  </si>
  <si>
    <t>SEKERÁK</t>
  </si>
  <si>
    <t>Jan</t>
  </si>
  <si>
    <t>POZNER</t>
  </si>
  <si>
    <t>Bedřich</t>
  </si>
  <si>
    <t>BERNÁTEK</t>
  </si>
  <si>
    <t>1. ME D</t>
  </si>
  <si>
    <t>Zdeněk</t>
  </si>
  <si>
    <t>BOHÁČ</t>
  </si>
  <si>
    <t>PODHOLA</t>
  </si>
  <si>
    <t>HOFMAN</t>
  </si>
  <si>
    <t>Josef</t>
  </si>
  <si>
    <t>POKORNÝ</t>
  </si>
  <si>
    <t>PUDIL</t>
  </si>
  <si>
    <t>ROUBAL</t>
  </si>
  <si>
    <t>VALTA</t>
  </si>
  <si>
    <t>1. RPD A</t>
  </si>
  <si>
    <t>Vítěslav</t>
  </si>
  <si>
    <t>HAMPL</t>
  </si>
  <si>
    <t>Věra</t>
  </si>
  <si>
    <t xml:space="preserve">ŠTEFANOVÁ </t>
  </si>
  <si>
    <t>BÁRTL</t>
  </si>
  <si>
    <t>Eliška</t>
  </si>
  <si>
    <t>FIALOVÁ</t>
  </si>
  <si>
    <t>Ladislav</t>
  </si>
  <si>
    <t>HOLEČEK</t>
  </si>
  <si>
    <t>KRAUSOVÁ</t>
  </si>
  <si>
    <t>Jana</t>
  </si>
  <si>
    <t xml:space="preserve">VALENTOVÁ </t>
  </si>
  <si>
    <t>1. ZEN</t>
  </si>
  <si>
    <t>Miloslav</t>
  </si>
  <si>
    <t>KELLNER</t>
  </si>
  <si>
    <t>RADOSTOVÁ</t>
  </si>
  <si>
    <t>TOŽIČKA</t>
  </si>
  <si>
    <t>Karel</t>
  </si>
  <si>
    <t>TOMSA</t>
  </si>
  <si>
    <t>ŠTĚRBA</t>
  </si>
  <si>
    <t>ŠPAČKOVÁ</t>
  </si>
  <si>
    <t>BRODIL</t>
  </si>
  <si>
    <t>TRUKSA</t>
  </si>
  <si>
    <t>Václav</t>
  </si>
  <si>
    <t>ŽĎÁREK</t>
  </si>
  <si>
    <t>1. ŽIŽ D</t>
  </si>
  <si>
    <t>STRNAD</t>
  </si>
  <si>
    <t>VÁCHA</t>
  </si>
  <si>
    <t>Kamila</t>
  </si>
  <si>
    <t xml:space="preserve">SVOBODOVÁ </t>
  </si>
  <si>
    <t>VIKTORIN</t>
  </si>
  <si>
    <t>NEUMAJER</t>
  </si>
  <si>
    <t>LANKAŠ</t>
  </si>
  <si>
    <t>Vít</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</si>
  <si>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</si>
  <si>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</si>
  <si>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</si>
  <si>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</si>
  <si>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</si>
  <si>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</si>
  <si>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</si>
  <si>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</si>
  <si>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</si>
  <si>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</si>
  <si>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</si>
  <si>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</si>
  <si>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</si>
  <si>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</si>
  <si>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</si>
  <si>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</si>
  <si>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</si>
  <si>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</si>
  <si>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</si>
  <si>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</si>
  <si>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</si>
  <si>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</si>
  <si>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</si>
  <si>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</si>
  <si>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</si>
  <si>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Čeněk</t>
  </si>
  <si>
    <t>ZACHAŘ</t>
  </si>
  <si>
    <t>Eva</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</si>
  <si>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</si>
  <si>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</si>
  <si>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</si>
  <si>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</si>
  <si>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</si>
  <si>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</si>
  <si>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</si>
  <si>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</si>
  <si>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</si>
  <si>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</si>
  <si>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</si>
  <si>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</si>
  <si>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</si>
  <si>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</si>
  <si>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</si>
  <si>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</si>
  <si>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</si>
  <si>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</si>
  <si>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</si>
  <si>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</si>
  <si>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</si>
  <si>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</si>
  <si>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</si>
  <si>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</si>
  <si>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</si>
  <si>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</si>
  <si>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</si>
  <si>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</si>
  <si>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</si>
  <si>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</si>
  <si>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</si>
  <si>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</si>
  <si>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</si>
  <si>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</si>
  <si>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</si>
  <si>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</si>
  <si>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</si>
  <si>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</si>
  <si>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</si>
  <si>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</si>
  <si>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</si>
  <si>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</si>
  <si>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</si>
  <si>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</si>
  <si>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</si>
  <si>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</si>
  <si>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</si>
  <si>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</si>
  <si>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</si>
  <si>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</si>
  <si>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</si>
  <si>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</si>
  <si>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</si>
  <si>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</si>
  <si>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</si>
  <si>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</si>
  <si>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</si>
  <si>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</si>
  <si>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</si>
  <si>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</si>
  <si>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</si>
  <si>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</si>
  <si>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</si>
  <si>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</si>
  <si>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</si>
  <si>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</si>
  <si>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</si>
  <si>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</si>
  <si>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</si>
  <si>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</si>
  <si>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</si>
  <si>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</si>
  <si>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</si>
  <si>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</si>
  <si>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</si>
  <si>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</si>
  <si>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</si>
  <si>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</si>
  <si>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</si>
  <si>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</si>
  <si>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</si>
  <si>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</si>
  <si>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</si>
  <si>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</si>
  <si>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</si>
  <si>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</si>
  <si>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</si>
  <si>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</si>
  <si>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</si>
  <si>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</si>
  <si>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</si>
  <si>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</si>
  <si>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</si>
  <si>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</si>
  <si>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</si>
  <si>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</si>
  <si>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</si>
  <si>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</si>
  <si>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</si>
  <si>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</si>
  <si>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</si>
  <si>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</si>
  <si>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</si>
  <si>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</si>
  <si>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</si>
  <si>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</si>
  <si>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</si>
  <si>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</si>
  <si>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</si>
  <si>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</si>
  <si>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</si>
  <si>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</si>
  <si>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c</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</si>
  <si>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</si>
  <si>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</si>
  <si>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</si>
  <si>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</si>
  <si>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</si>
  <si>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</si>
  <si>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</si>
  <si>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</si>
  <si>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</si>
  <si>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</si>
  <si>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</si>
  <si>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</si>
  <si>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</si>
  <si>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</si>
  <si>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</si>
  <si>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</si>
  <si>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</si>
  <si>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21:50</t>
  </si>
  <si>
    <t>Čas ukončení utkání  </t>
  </si>
  <si>
    <t>Teplota na kuželně  </t>
  </si>
  <si>
    <t>17:30</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</si>
  <si>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</si>
  <si>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</si>
  <si>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</si>
  <si>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</si>
  <si>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</si>
  <si>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</si>
  <si>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</si>
  <si>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</si>
  <si>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</si>
  <si>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</si>
  <si>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TJ Astra Z. Město B</t>
  </si>
  <si>
    <t>astra b</t>
  </si>
  <si>
    <t>22.00</t>
  </si>
  <si>
    <t xml:space="preserve">7.1.2019 </t>
  </si>
  <si>
    <t>Novák Jaroslav</t>
  </si>
  <si>
    <t>Svoboda Jiří</t>
  </si>
  <si>
    <t>22:00</t>
  </si>
  <si>
    <t>19:30</t>
  </si>
  <si>
    <t>Novotný</t>
  </si>
  <si>
    <t>Fialová</t>
  </si>
  <si>
    <t>Petráček</t>
  </si>
  <si>
    <t>Kellner</t>
  </si>
  <si>
    <t>Míka</t>
  </si>
  <si>
    <t>Krausová</t>
  </si>
  <si>
    <t>Štefanová</t>
  </si>
  <si>
    <t>Šrajer</t>
  </si>
  <si>
    <t>Novák</t>
  </si>
  <si>
    <t>Bártl</t>
  </si>
  <si>
    <t>Mašek</t>
  </si>
  <si>
    <t>Holeček</t>
  </si>
  <si>
    <t xml:space="preserve">TJ ZENTIVA Praha </t>
  </si>
  <si>
    <t>7.1.2019</t>
  </si>
  <si>
    <t>10.1.2019 vedoucí družstev</t>
  </si>
  <si>
    <t>6.9.2020</t>
  </si>
  <si>
    <t>22:15</t>
  </si>
  <si>
    <t>18:00</t>
  </si>
  <si>
    <t xml:space="preserve"> </t>
  </si>
  <si>
    <t>nikdo nenastoupil</t>
  </si>
  <si>
    <t>Kluganost</t>
  </si>
  <si>
    <t>Mansfeldová</t>
  </si>
  <si>
    <t>Kovář</t>
  </si>
  <si>
    <t>Květuše</t>
  </si>
  <si>
    <t>Pytlíková</t>
  </si>
  <si>
    <t>Maňour</t>
  </si>
  <si>
    <t>Neckář</t>
  </si>
  <si>
    <t>Jakl</t>
  </si>
  <si>
    <t>Haken</t>
  </si>
  <si>
    <t>Kšír</t>
  </si>
  <si>
    <t>Vykouková</t>
  </si>
  <si>
    <t>10.1.2019</t>
  </si>
  <si>
    <t>6.8.2021</t>
  </si>
  <si>
    <t>21:30</t>
  </si>
  <si>
    <t>Myšičková</t>
  </si>
  <si>
    <t>Jícha</t>
  </si>
  <si>
    <t>Vilímovský</t>
  </si>
  <si>
    <t>Václavková</t>
  </si>
  <si>
    <t>Bělohlávek</t>
  </si>
  <si>
    <t>Zachař</t>
  </si>
  <si>
    <t>Emilie</t>
  </si>
  <si>
    <t>Vávra</t>
  </si>
  <si>
    <t>Somolíková</t>
  </si>
  <si>
    <t>Svitavský</t>
  </si>
  <si>
    <t>Kapal</t>
  </si>
  <si>
    <t>Wolf</t>
  </si>
  <si>
    <t>TJ Sokol Praha-Vršovice C</t>
  </si>
  <si>
    <t>Slavoj Velké Popovice B</t>
  </si>
  <si>
    <t>Velké Popovice</t>
  </si>
</sst>
</file>

<file path=xl/styles.xml><?xml version="1.0" encoding="utf-8"?>
<styleSheet xmlns="http://schemas.openxmlformats.org/spreadsheetml/2006/main">
  <numFmts count="3">
    <numFmt numFmtId="164" formatCode="0&quot;.&quot;"/>
    <numFmt numFmtId="165" formatCode="00000"/>
    <numFmt numFmtId="166" formatCode="d/m/yyyy;@"/>
  </numFmts>
  <fonts count="69">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b/>
      <sz val="12"/>
      <color rgb="FFFF000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
      <b/>
      <sz val="12"/>
      <color rgb="FFFF0000"/>
      <name val="Arial CE"/>
      <family val="2"/>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4" fillId="2" borderId="0"/>
    <xf numFmtId="0" fontId="52" fillId="2" borderId="0"/>
    <xf numFmtId="0" fontId="59" fillId="8" borderId="158" applyFont="0" applyBorder="0" applyAlignment="0" applyProtection="0">
      <alignment horizontal="left" vertical="center" indent="1"/>
      <protection locked="0"/>
    </xf>
    <xf numFmtId="0" fontId="12" fillId="2" borderId="0"/>
  </cellStyleXfs>
  <cellXfs count="588">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3" fillId="2" borderId="20" xfId="0" applyFont="1" applyFill="1" applyBorder="1" applyAlignment="1" applyProtection="1">
      <alignment horizontal="center" vertical="center"/>
      <protection hidden="1"/>
    </xf>
    <xf numFmtId="0" fontId="13" fillId="2" borderId="21" xfId="0" applyFont="1" applyFill="1" applyBorder="1" applyAlignment="1" applyProtection="1">
      <alignment horizontal="center" vertical="center"/>
      <protection hidden="1"/>
    </xf>
    <xf numFmtId="0" fontId="14" fillId="2" borderId="0" xfId="1" applyProtection="1">
      <protection hidden="1"/>
    </xf>
    <xf numFmtId="0" fontId="14" fillId="2" borderId="0" xfId="1" applyFill="1" applyProtection="1">
      <protection hidden="1"/>
    </xf>
    <xf numFmtId="49" fontId="14" fillId="2" borderId="0" xfId="1" applyNumberFormat="1" applyProtection="1">
      <protection hidden="1"/>
    </xf>
    <xf numFmtId="0" fontId="14" fillId="2" borderId="0" xfId="1" applyBorder="1" applyProtection="1">
      <protection hidden="1"/>
    </xf>
    <xf numFmtId="0" fontId="14" fillId="2" borderId="0" xfId="1" applyFont="1" applyBorder="1" applyProtection="1">
      <protection hidden="1"/>
    </xf>
    <xf numFmtId="49" fontId="15" fillId="2" borderId="0" xfId="1" applyNumberFormat="1" applyFont="1" applyFill="1" applyBorder="1" applyAlignment="1" applyProtection="1">
      <alignment horizontal="center"/>
      <protection hidden="1"/>
    </xf>
    <xf numFmtId="0" fontId="16" fillId="2" borderId="0" xfId="1" applyFont="1" applyFill="1" applyBorder="1" applyProtection="1">
      <protection hidden="1"/>
    </xf>
    <xf numFmtId="1" fontId="14" fillId="2" borderId="0" xfId="1" applyNumberFormat="1" applyFont="1" applyFill="1" applyBorder="1" applyProtection="1">
      <protection hidden="1"/>
    </xf>
    <xf numFmtId="0" fontId="15" fillId="2" borderId="0" xfId="1" applyFont="1" applyFill="1" applyBorder="1" applyProtection="1">
      <protection hidden="1"/>
    </xf>
    <xf numFmtId="1" fontId="14" fillId="2" borderId="0" xfId="1" applyNumberFormat="1" applyFont="1" applyFill="1" applyBorder="1" applyAlignment="1" applyProtection="1">
      <alignment horizontal="center"/>
      <protection hidden="1"/>
    </xf>
    <xf numFmtId="0" fontId="14" fillId="2" borderId="0" xfId="1" applyFill="1" applyBorder="1" applyAlignment="1" applyProtection="1">
      <alignment horizontal="center"/>
      <protection hidden="1"/>
    </xf>
    <xf numFmtId="0" fontId="14" fillId="2" borderId="0" xfId="1" applyFill="1" applyAlignment="1" applyProtection="1">
      <alignment vertical="center" wrapText="1"/>
    </xf>
    <xf numFmtId="0" fontId="14" fillId="2" borderId="0" xfId="1" applyFill="1" applyAlignment="1" applyProtection="1">
      <alignment horizontal="center"/>
    </xf>
    <xf numFmtId="0" fontId="14" fillId="4" borderId="75" xfId="1" applyFill="1" applyBorder="1" applyAlignment="1" applyProtection="1">
      <protection locked="0"/>
    </xf>
    <xf numFmtId="0" fontId="14" fillId="4" borderId="75" xfId="1" applyFont="1" applyFill="1" applyBorder="1" applyAlignment="1" applyProtection="1">
      <alignment horizontal="center"/>
      <protection locked="0"/>
    </xf>
    <xf numFmtId="0" fontId="14" fillId="4" borderId="75" xfId="1" applyFont="1" applyFill="1" applyBorder="1" applyAlignment="1" applyProtection="1">
      <protection locked="0"/>
    </xf>
    <xf numFmtId="0" fontId="14" fillId="4" borderId="75" xfId="1" applyFill="1" applyBorder="1" applyAlignment="1" applyProtection="1">
      <alignment horizontal="center"/>
      <protection locked="0"/>
    </xf>
    <xf numFmtId="0" fontId="14" fillId="4" borderId="76" xfId="1" applyFill="1" applyBorder="1" applyAlignment="1" applyProtection="1">
      <protection locked="0"/>
    </xf>
    <xf numFmtId="0" fontId="14" fillId="4" borderId="76" xfId="1" applyFill="1" applyBorder="1" applyAlignment="1" applyProtection="1">
      <alignment horizontal="center"/>
      <protection locked="0"/>
    </xf>
    <xf numFmtId="0" fontId="14" fillId="4" borderId="76" xfId="1" applyFont="1" applyFill="1" applyBorder="1" applyAlignment="1" applyProtection="1">
      <protection locked="0"/>
    </xf>
    <xf numFmtId="0" fontId="14" fillId="2" borderId="0" xfId="1" applyFont="1" applyFill="1" applyAlignment="1" applyProtection="1">
      <alignment horizontal="center"/>
      <protection hidden="1"/>
    </xf>
    <xf numFmtId="0" fontId="14" fillId="2" borderId="0" xfId="1" applyFill="1" applyAlignment="1" applyProtection="1">
      <alignment horizontal="center"/>
      <protection hidden="1"/>
    </xf>
    <xf numFmtId="0" fontId="17" fillId="5" borderId="0" xfId="1" applyFont="1" applyFill="1" applyBorder="1" applyAlignment="1" applyProtection="1">
      <protection hidden="1"/>
    </xf>
    <xf numFmtId="0" fontId="18" fillId="5" borderId="0" xfId="1" applyFont="1" applyFill="1" applyBorder="1" applyAlignment="1" applyProtection="1">
      <alignment horizontal="center"/>
      <protection hidden="1"/>
    </xf>
    <xf numFmtId="0" fontId="17" fillId="2" borderId="0" xfId="1" applyFont="1" applyAlignment="1" applyProtection="1">
      <protection hidden="1"/>
    </xf>
    <xf numFmtId="0" fontId="19" fillId="2" borderId="0" xfId="1" applyFont="1" applyAlignment="1" applyProtection="1">
      <protection hidden="1"/>
    </xf>
    <xf numFmtId="0" fontId="19" fillId="2" borderId="0" xfId="1" applyFont="1" applyAlignment="1" applyProtection="1">
      <protection hidden="1"/>
    </xf>
    <xf numFmtId="0" fontId="20" fillId="2" borderId="0" xfId="1" applyFont="1" applyBorder="1" applyProtection="1">
      <protection hidden="1"/>
    </xf>
    <xf numFmtId="1" fontId="20" fillId="2" borderId="78" xfId="1" applyNumberFormat="1" applyFont="1" applyFill="1" applyBorder="1" applyAlignment="1" applyProtection="1">
      <alignment horizontal="center"/>
    </xf>
    <xf numFmtId="0" fontId="17" fillId="2" borderId="0" xfId="1" applyFont="1" applyAlignment="1" applyProtection="1">
      <protection hidden="1"/>
    </xf>
    <xf numFmtId="1" fontId="14" fillId="2" borderId="78" xfId="1" applyNumberFormat="1" applyFont="1" applyFill="1" applyBorder="1" applyAlignment="1" applyProtection="1">
      <alignment horizontal="center"/>
    </xf>
    <xf numFmtId="0" fontId="22" fillId="2" borderId="0" xfId="1" applyFont="1" applyAlignment="1" applyProtection="1">
      <protection hidden="1"/>
    </xf>
    <xf numFmtId="0" fontId="24" fillId="2" borderId="0" xfId="1" applyFont="1" applyBorder="1" applyProtection="1">
      <protection hidden="1"/>
    </xf>
    <xf numFmtId="1" fontId="24" fillId="2" borderId="78" xfId="1" applyNumberFormat="1" applyFont="1" applyFill="1" applyBorder="1" applyAlignment="1" applyProtection="1">
      <alignment horizontal="center"/>
    </xf>
    <xf numFmtId="1" fontId="26" fillId="2" borderId="78" xfId="1" applyNumberFormat="1" applyFont="1" applyFill="1" applyBorder="1" applyAlignment="1" applyProtection="1">
      <alignment horizontal="center"/>
    </xf>
    <xf numFmtId="0" fontId="22" fillId="2" borderId="0" xfId="1" applyFont="1" applyAlignment="1" applyProtection="1">
      <protection hidden="1"/>
    </xf>
    <xf numFmtId="0" fontId="17" fillId="2" borderId="0" xfId="1" applyFont="1" applyBorder="1" applyAlignment="1" applyProtection="1">
      <protection hidden="1"/>
    </xf>
    <xf numFmtId="0" fontId="14" fillId="2" borderId="0" xfId="1" applyFill="1" applyBorder="1" applyProtection="1">
      <protection hidden="1"/>
    </xf>
    <xf numFmtId="49" fontId="14" fillId="2" borderId="0" xfId="1" applyNumberFormat="1" applyBorder="1" applyProtection="1">
      <protection hidden="1"/>
    </xf>
    <xf numFmtId="0" fontId="17" fillId="2" borderId="79" xfId="1" applyFont="1" applyBorder="1" applyAlignment="1" applyProtection="1">
      <protection hidden="1"/>
    </xf>
    <xf numFmtId="0" fontId="14" fillId="2" borderId="0" xfId="1" applyBorder="1" applyAlignment="1" applyProtection="1">
      <protection hidden="1"/>
    </xf>
    <xf numFmtId="0" fontId="14" fillId="2" borderId="83" xfId="1" applyFont="1" applyBorder="1" applyProtection="1">
      <protection hidden="1"/>
    </xf>
    <xf numFmtId="1" fontId="17" fillId="2" borderId="83" xfId="1" applyNumberFormat="1" applyFont="1" applyFill="1" applyBorder="1" applyAlignment="1" applyProtection="1">
      <alignment horizontal="center"/>
    </xf>
    <xf numFmtId="0" fontId="14" fillId="2" borderId="0" xfId="1" applyFill="1" applyAlignment="1" applyProtection="1">
      <protection locked="0"/>
    </xf>
    <xf numFmtId="0" fontId="15" fillId="2" borderId="0" xfId="1" applyFont="1" applyBorder="1" applyAlignment="1" applyProtection="1">
      <protection hidden="1"/>
    </xf>
    <xf numFmtId="0" fontId="17" fillId="2" borderId="0" xfId="1" applyFont="1" applyFill="1" applyAlignment="1" applyProtection="1">
      <alignment horizontal="center"/>
    </xf>
    <xf numFmtId="0" fontId="14" fillId="4" borderId="0" xfId="1" applyFill="1" applyAlignment="1" applyProtection="1">
      <protection locked="0"/>
    </xf>
    <xf numFmtId="0" fontId="14" fillId="4" borderId="0" xfId="1" applyFont="1" applyFill="1" applyAlignment="1" applyProtection="1">
      <protection locked="0"/>
    </xf>
    <xf numFmtId="0" fontId="14" fillId="2" borderId="0" xfId="1" applyAlignment="1" applyProtection="1">
      <protection hidden="1"/>
    </xf>
    <xf numFmtId="165" fontId="34" fillId="2" borderId="0" xfId="1" applyNumberFormat="1" applyFont="1" applyFill="1" applyAlignment="1" applyProtection="1">
      <alignment horizontal="center"/>
    </xf>
    <xf numFmtId="0" fontId="34" fillId="2" borderId="0" xfId="1" applyFont="1" applyFill="1" applyAlignment="1" applyProtection="1">
      <alignment horizontal="center"/>
    </xf>
    <xf numFmtId="165" fontId="35" fillId="2" borderId="0" xfId="1" applyNumberFormat="1" applyFont="1" applyAlignment="1" applyProtection="1">
      <protection hidden="1"/>
    </xf>
    <xf numFmtId="165" fontId="35" fillId="2" borderId="0" xfId="1" applyNumberFormat="1" applyFont="1" applyBorder="1" applyProtection="1">
      <protection hidden="1"/>
    </xf>
    <xf numFmtId="0" fontId="22" fillId="2" borderId="0" xfId="1" applyFont="1" applyFill="1" applyAlignment="1" applyProtection="1">
      <alignment horizontal="center"/>
    </xf>
    <xf numFmtId="165" fontId="36" fillId="2" borderId="0" xfId="1" applyNumberFormat="1" applyFont="1" applyAlignment="1" applyProtection="1">
      <protection hidden="1"/>
    </xf>
    <xf numFmtId="165" fontId="36" fillId="2" borderId="0" xfId="1" applyNumberFormat="1" applyFont="1" applyBorder="1" applyProtection="1">
      <protection hidden="1"/>
    </xf>
    <xf numFmtId="0" fontId="37" fillId="2" borderId="0" xfId="1" applyFont="1" applyFill="1" applyAlignment="1" applyProtection="1">
      <alignment horizontal="center"/>
    </xf>
    <xf numFmtId="165" fontId="36" fillId="2" borderId="0" xfId="1" applyNumberFormat="1" applyFont="1" applyProtection="1">
      <protection hidden="1"/>
    </xf>
    <xf numFmtId="1" fontId="14" fillId="2" borderId="0" xfId="1" applyNumberFormat="1" applyFill="1" applyBorder="1" applyProtection="1">
      <protection hidden="1"/>
    </xf>
    <xf numFmtId="0" fontId="36" fillId="2" borderId="0" xfId="1" applyFont="1" applyAlignment="1" applyProtection="1">
      <alignment horizontal="center"/>
      <protection hidden="1"/>
    </xf>
    <xf numFmtId="0" fontId="38" fillId="2" borderId="0" xfId="1" applyFont="1" applyProtection="1">
      <protection hidden="1"/>
    </xf>
    <xf numFmtId="0" fontId="14" fillId="2" borderId="0" xfId="1" applyProtection="1">
      <protection locked="0" hidden="1"/>
    </xf>
    <xf numFmtId="49" fontId="14" fillId="2" borderId="0" xfId="1" applyNumberFormat="1" applyProtection="1">
      <protection locked="0" hidden="1"/>
    </xf>
    <xf numFmtId="0" fontId="39" fillId="2" borderId="0" xfId="1" applyFont="1" applyFill="1" applyAlignment="1" applyProtection="1">
      <protection locked="0"/>
    </xf>
    <xf numFmtId="49" fontId="39" fillId="2" borderId="0" xfId="1" applyNumberFormat="1" applyFont="1" applyAlignment="1" applyProtection="1">
      <alignment horizontal="center"/>
      <protection locked="0" hidden="1"/>
    </xf>
    <xf numFmtId="49" fontId="39" fillId="2" borderId="0" xfId="1" applyNumberFormat="1" applyFont="1" applyProtection="1">
      <protection locked="0" hidden="1"/>
    </xf>
    <xf numFmtId="0" fontId="14" fillId="2" borderId="86" xfId="1" applyBorder="1" applyAlignment="1" applyProtection="1">
      <alignment horizontal="center"/>
      <protection locked="0" hidden="1"/>
    </xf>
    <xf numFmtId="165" fontId="14" fillId="2" borderId="88" xfId="1" applyNumberFormat="1" applyFont="1" applyBorder="1" applyAlignment="1" applyProtection="1">
      <alignment horizontal="center"/>
      <protection locked="0" hidden="1"/>
    </xf>
    <xf numFmtId="0" fontId="14" fillId="2" borderId="90" xfId="1" applyBorder="1" applyAlignment="1" applyProtection="1">
      <alignment horizontal="center"/>
      <protection locked="0" hidden="1"/>
    </xf>
    <xf numFmtId="165" fontId="14" fillId="2" borderId="0" xfId="1" applyNumberFormat="1" applyFont="1" applyBorder="1" applyAlignment="1" applyProtection="1">
      <alignment horizontal="center"/>
      <protection locked="0" hidden="1"/>
    </xf>
    <xf numFmtId="0" fontId="35" fillId="4" borderId="75" xfId="1" applyFont="1" applyFill="1" applyBorder="1" applyProtection="1">
      <protection locked="0" hidden="1"/>
    </xf>
    <xf numFmtId="49" fontId="35" fillId="4" borderId="75" xfId="1" applyNumberFormat="1" applyFont="1" applyFill="1" applyBorder="1" applyProtection="1">
      <protection locked="0" hidden="1"/>
    </xf>
    <xf numFmtId="0" fontId="40" fillId="4" borderId="75" xfId="1" applyFont="1" applyFill="1" applyBorder="1" applyAlignment="1" applyProtection="1">
      <protection locked="0"/>
    </xf>
    <xf numFmtId="49" fontId="40" fillId="4" borderId="75" xfId="1" applyNumberFormat="1" applyFont="1" applyFill="1" applyBorder="1" applyAlignment="1" applyProtection="1">
      <alignment horizontal="center"/>
      <protection locked="0" hidden="1"/>
    </xf>
    <xf numFmtId="49" fontId="40" fillId="4" borderId="75" xfId="1" applyNumberFormat="1" applyFont="1" applyFill="1" applyBorder="1" applyProtection="1">
      <protection locked="0" hidden="1"/>
    </xf>
    <xf numFmtId="165" fontId="39" fillId="2" borderId="90" xfId="1" applyNumberFormat="1" applyFont="1" applyBorder="1" applyAlignment="1" applyProtection="1">
      <alignment horizontal="center"/>
      <protection locked="0" hidden="1"/>
    </xf>
    <xf numFmtId="0" fontId="14" fillId="4" borderId="75" xfId="1" applyFont="1" applyFill="1" applyBorder="1" applyProtection="1">
      <protection locked="0" hidden="1"/>
    </xf>
    <xf numFmtId="49" fontId="14" fillId="4" borderId="75" xfId="1" applyNumberFormat="1" applyFont="1" applyFill="1" applyBorder="1" applyProtection="1">
      <protection locked="0" hidden="1"/>
    </xf>
    <xf numFmtId="0" fontId="39" fillId="4" borderId="75" xfId="1" applyFont="1" applyFill="1" applyBorder="1" applyAlignment="1" applyProtection="1">
      <protection locked="0"/>
    </xf>
    <xf numFmtId="49" fontId="39" fillId="4" borderId="75" xfId="1" applyNumberFormat="1" applyFont="1" applyFill="1" applyBorder="1" applyAlignment="1" applyProtection="1">
      <alignment horizontal="center"/>
      <protection locked="0" hidden="1"/>
    </xf>
    <xf numFmtId="49" fontId="39" fillId="4" borderId="75" xfId="1" applyNumberFormat="1" applyFont="1" applyFill="1" applyBorder="1" applyProtection="1">
      <protection locked="0" hidden="1"/>
    </xf>
    <xf numFmtId="0" fontId="14" fillId="4" borderId="0" xfId="1" applyFont="1" applyFill="1" applyProtection="1">
      <protection locked="0" hidden="1"/>
    </xf>
    <xf numFmtId="49" fontId="14" fillId="4" borderId="0" xfId="1" applyNumberFormat="1" applyFont="1" applyFill="1" applyProtection="1">
      <protection locked="0" hidden="1"/>
    </xf>
    <xf numFmtId="49" fontId="41" fillId="4" borderId="0" xfId="1" applyNumberFormat="1" applyFont="1" applyFill="1" applyProtection="1">
      <protection locked="0" hidden="1"/>
    </xf>
    <xf numFmtId="0" fontId="41" fillId="4" borderId="0" xfId="1" applyFont="1" applyFill="1" applyProtection="1">
      <protection locked="0" hidden="1"/>
    </xf>
    <xf numFmtId="0" fontId="42" fillId="4" borderId="0" xfId="1" applyFont="1" applyFill="1" applyAlignment="1" applyProtection="1">
      <protection locked="0"/>
    </xf>
    <xf numFmtId="49" fontId="42" fillId="4" borderId="0" xfId="1" applyNumberFormat="1" applyFont="1" applyFill="1" applyAlignment="1" applyProtection="1">
      <alignment horizontal="center"/>
      <protection locked="0" hidden="1"/>
    </xf>
    <xf numFmtId="49" fontId="39" fillId="4" borderId="0" xfId="1" applyNumberFormat="1" applyFont="1" applyFill="1" applyProtection="1">
      <protection locked="0" hidden="1"/>
    </xf>
    <xf numFmtId="0" fontId="39" fillId="4" borderId="0" xfId="1" applyFont="1" applyFill="1" applyAlignment="1" applyProtection="1">
      <protection locked="0"/>
    </xf>
    <xf numFmtId="49" fontId="39" fillId="4" borderId="0" xfId="1" applyNumberFormat="1" applyFont="1" applyFill="1" applyAlignment="1" applyProtection="1">
      <alignment horizontal="center"/>
      <protection locked="0" hidden="1"/>
    </xf>
    <xf numFmtId="0" fontId="39" fillId="2" borderId="78" xfId="1" applyFont="1" applyBorder="1" applyAlignment="1" applyProtection="1">
      <alignment horizontal="center"/>
      <protection locked="0" hidden="1"/>
    </xf>
    <xf numFmtId="0" fontId="39" fillId="2" borderId="0" xfId="1" applyFont="1" applyBorder="1" applyAlignment="1" applyProtection="1">
      <alignment horizontal="center"/>
      <protection locked="0" hidden="1"/>
    </xf>
    <xf numFmtId="0" fontId="39" fillId="2" borderId="77" xfId="1" applyFont="1" applyBorder="1" applyAlignment="1" applyProtection="1">
      <alignment horizontal="center"/>
      <protection locked="0" hidden="1"/>
    </xf>
    <xf numFmtId="0" fontId="39" fillId="2" borderId="78" xfId="1" applyFont="1" applyBorder="1" applyAlignment="1" applyProtection="1">
      <alignment shrinkToFit="1"/>
      <protection locked="0" hidden="1"/>
    </xf>
    <xf numFmtId="0" fontId="39" fillId="2" borderId="77" xfId="1" applyFont="1" applyBorder="1" applyAlignment="1" applyProtection="1">
      <alignment shrinkToFit="1"/>
      <protection locked="0" hidden="1"/>
    </xf>
    <xf numFmtId="0" fontId="14" fillId="2" borderId="90" xfId="1" applyFont="1" applyBorder="1" applyProtection="1">
      <protection locked="0" hidden="1"/>
    </xf>
    <xf numFmtId="0" fontId="14" fillId="2" borderId="91" xfId="1" applyBorder="1" applyAlignment="1" applyProtection="1">
      <alignment horizontal="center"/>
      <protection locked="0" hidden="1"/>
    </xf>
    <xf numFmtId="0" fontId="39" fillId="4" borderId="75" xfId="1" applyFont="1" applyFill="1" applyBorder="1" applyProtection="1">
      <protection locked="0"/>
    </xf>
    <xf numFmtId="0" fontId="43" fillId="2" borderId="86" xfId="1" applyFont="1" applyBorder="1" applyAlignment="1" applyProtection="1">
      <alignment horizontal="center"/>
      <protection hidden="1"/>
    </xf>
    <xf numFmtId="0" fontId="46" fillId="2" borderId="87" xfId="1" applyFont="1" applyBorder="1" applyAlignment="1" applyProtection="1">
      <alignment vertical="center" textRotation="41"/>
      <protection hidden="1"/>
    </xf>
    <xf numFmtId="0" fontId="14" fillId="5" borderId="0" xfId="1" applyFill="1" applyProtection="1">
      <protection hidden="1"/>
    </xf>
    <xf numFmtId="49" fontId="14" fillId="5" borderId="0" xfId="1" applyNumberFormat="1" applyFill="1" applyProtection="1">
      <protection hidden="1"/>
    </xf>
    <xf numFmtId="0" fontId="43" fillId="2" borderId="91" xfId="1" applyFont="1" applyBorder="1" applyAlignment="1" applyProtection="1">
      <alignment horizontal="center"/>
      <protection hidden="1"/>
    </xf>
    <xf numFmtId="0" fontId="46" fillId="2" borderId="92" xfId="1" applyFont="1" applyBorder="1" applyAlignment="1" applyProtection="1">
      <alignment vertical="center" textRotation="41"/>
      <protection hidden="1"/>
    </xf>
    <xf numFmtId="3" fontId="14" fillId="2" borderId="0" xfId="1" applyNumberFormat="1" applyAlignment="1" applyProtection="1">
      <protection hidden="1"/>
    </xf>
    <xf numFmtId="0" fontId="39" fillId="2" borderId="0" xfId="1" applyFont="1" applyAlignment="1" applyProtection="1">
      <protection hidden="1"/>
    </xf>
    <xf numFmtId="3" fontId="39" fillId="2" borderId="0" xfId="1" applyNumberFormat="1" applyFont="1" applyAlignment="1" applyProtection="1">
      <alignment horizontal="center"/>
      <protection hidden="1"/>
    </xf>
    <xf numFmtId="49" fontId="39" fillId="2" borderId="0" xfId="1" applyNumberFormat="1" applyFont="1" applyProtection="1">
      <protection hidden="1"/>
    </xf>
    <xf numFmtId="0" fontId="39" fillId="2" borderId="86" xfId="1" applyFont="1" applyBorder="1" applyProtection="1">
      <protection hidden="1"/>
    </xf>
    <xf numFmtId="49" fontId="39" fillId="5" borderId="0" xfId="1" applyNumberFormat="1" applyFont="1" applyFill="1" applyProtection="1">
      <protection hidden="1"/>
    </xf>
    <xf numFmtId="0" fontId="39" fillId="2" borderId="0" xfId="1" applyFont="1" applyProtection="1">
      <protection hidden="1"/>
    </xf>
    <xf numFmtId="0" fontId="14" fillId="2" borderId="0" xfId="1" applyBorder="1" applyAlignment="1" applyProtection="1">
      <alignment horizontal="left" indent="1"/>
      <protection hidden="1"/>
    </xf>
    <xf numFmtId="0" fontId="49" fillId="2" borderId="0" xfId="1" applyFont="1" applyBorder="1" applyAlignment="1" applyProtection="1">
      <alignment horizontal="center"/>
      <protection hidden="1"/>
    </xf>
    <xf numFmtId="0" fontId="14" fillId="2" borderId="0" xfId="1" applyFill="1" applyAlignment="1" applyProtection="1">
      <alignment horizontal="center"/>
      <protection hidden="1"/>
    </xf>
    <xf numFmtId="0" fontId="49" fillId="2" borderId="0" xfId="1" applyFont="1" applyBorder="1" applyAlignment="1" applyProtection="1">
      <alignment horizontal="left" indent="1"/>
      <protection hidden="1"/>
    </xf>
    <xf numFmtId="0" fontId="17" fillId="2" borderId="0" xfId="1" applyFont="1" applyBorder="1" applyAlignment="1" applyProtection="1">
      <alignment horizontal="left" indent="1"/>
      <protection hidden="1"/>
    </xf>
    <xf numFmtId="0" fontId="14" fillId="2" borderId="87" xfId="1" applyBorder="1" applyAlignment="1" applyProtection="1">
      <alignment horizontal="left" wrapText="1" indent="1"/>
      <protection hidden="1"/>
    </xf>
    <xf numFmtId="0" fontId="14" fillId="2" borderId="88" xfId="1" applyBorder="1" applyAlignment="1" applyProtection="1">
      <alignment horizontal="left" wrapText="1" indent="1"/>
      <protection hidden="1"/>
    </xf>
    <xf numFmtId="0" fontId="14" fillId="2" borderId="89" xfId="1" applyBorder="1" applyAlignment="1" applyProtection="1">
      <alignment horizontal="left" indent="1"/>
      <protection hidden="1"/>
    </xf>
    <xf numFmtId="165" fontId="50" fillId="2" borderId="96" xfId="1" applyNumberFormat="1" applyFont="1" applyBorder="1" applyAlignment="1" applyProtection="1">
      <alignment horizontal="center" vertical="center"/>
      <protection locked="0" hidden="1"/>
    </xf>
    <xf numFmtId="165" fontId="50" fillId="2" borderId="97" xfId="1" applyNumberFormat="1" applyFont="1" applyBorder="1" applyAlignment="1" applyProtection="1">
      <alignment horizontal="center" vertical="center"/>
      <protection locked="0" hidden="1"/>
    </xf>
    <xf numFmtId="164" fontId="49" fillId="2" borderId="97" xfId="1" applyNumberFormat="1" applyFont="1" applyBorder="1" applyAlignment="1" applyProtection="1">
      <alignment horizontal="center" vertical="center"/>
      <protection locked="0" hidden="1"/>
    </xf>
    <xf numFmtId="164" fontId="49" fillId="2" borderId="98" xfId="1" applyNumberFormat="1" applyFont="1" applyBorder="1" applyAlignment="1" applyProtection="1">
      <alignment horizontal="center" vertical="center"/>
      <protection locked="0" hidden="1"/>
    </xf>
    <xf numFmtId="0" fontId="49" fillId="2" borderId="99" xfId="1" applyFont="1" applyBorder="1" applyAlignment="1" applyProtection="1">
      <alignment horizontal="center"/>
      <protection hidden="1"/>
    </xf>
    <xf numFmtId="0" fontId="49" fillId="2" borderId="76" xfId="1" applyFont="1" applyBorder="1" applyAlignment="1" applyProtection="1">
      <alignment horizontal="center"/>
      <protection hidden="1"/>
    </xf>
    <xf numFmtId="0" fontId="49" fillId="2" borderId="76" xfId="1" applyFont="1" applyBorder="1" applyAlignment="1" applyProtection="1">
      <alignment horizontal="left" indent="1"/>
      <protection hidden="1"/>
    </xf>
    <xf numFmtId="0" fontId="49" fillId="2" borderId="100" xfId="1" applyFont="1" applyBorder="1" applyAlignment="1" applyProtection="1">
      <alignment horizontal="left" indent="1"/>
      <protection hidden="1"/>
    </xf>
    <xf numFmtId="0" fontId="49" fillId="2" borderId="101" xfId="1" applyFont="1" applyBorder="1" applyAlignment="1" applyProtection="1">
      <alignment horizontal="center"/>
      <protection hidden="1"/>
    </xf>
    <xf numFmtId="0" fontId="14" fillId="2" borderId="76" xfId="1" applyBorder="1" applyProtection="1">
      <protection hidden="1"/>
    </xf>
    <xf numFmtId="0" fontId="49" fillId="2" borderId="102" xfId="1" applyFont="1" applyBorder="1" applyAlignment="1" applyProtection="1">
      <alignment horizontal="center"/>
      <protection hidden="1"/>
    </xf>
    <xf numFmtId="0" fontId="49" fillId="2" borderId="103" xfId="1" applyFont="1" applyBorder="1" applyAlignment="1" applyProtection="1">
      <alignment horizontal="center"/>
      <protection hidden="1"/>
    </xf>
    <xf numFmtId="0" fontId="49" fillId="2" borderId="104" xfId="1" applyFont="1" applyBorder="1" applyAlignment="1" applyProtection="1">
      <alignment horizontal="left" indent="1"/>
      <protection hidden="1"/>
    </xf>
    <xf numFmtId="0" fontId="49" fillId="2" borderId="105" xfId="1" applyFont="1" applyBorder="1" applyAlignment="1" applyProtection="1">
      <alignment horizontal="left" indent="1"/>
      <protection hidden="1"/>
    </xf>
    <xf numFmtId="0" fontId="52" fillId="2" borderId="106" xfId="1" applyFont="1" applyBorder="1" applyAlignment="1" applyProtection="1">
      <alignment horizontal="left" indent="1"/>
      <protection hidden="1"/>
    </xf>
    <xf numFmtId="0" fontId="49" fillId="2" borderId="107" xfId="1" applyFont="1" applyBorder="1" applyAlignment="1" applyProtection="1">
      <alignment horizontal="left" indent="1"/>
      <protection hidden="1"/>
    </xf>
    <xf numFmtId="0" fontId="49" fillId="2" borderId="108" xfId="1" applyFont="1" applyBorder="1" applyAlignment="1" applyProtection="1">
      <alignment horizontal="left" indent="1"/>
      <protection hidden="1"/>
    </xf>
    <xf numFmtId="0" fontId="49" fillId="2" borderId="109" xfId="1" applyFont="1" applyBorder="1" applyAlignment="1" applyProtection="1">
      <alignment horizontal="left" indent="1"/>
      <protection hidden="1"/>
    </xf>
    <xf numFmtId="0" fontId="49" fillId="2" borderId="78" xfId="1" applyFont="1" applyBorder="1" applyAlignment="1" applyProtection="1">
      <alignment horizontal="left" indent="1"/>
      <protection hidden="1"/>
    </xf>
    <xf numFmtId="0" fontId="17" fillId="2" borderId="77" xfId="1" applyFont="1" applyBorder="1" applyAlignment="1" applyProtection="1">
      <alignment horizontal="left" indent="1"/>
      <protection hidden="1"/>
    </xf>
    <xf numFmtId="0" fontId="49" fillId="2" borderId="77" xfId="1" applyFont="1" applyBorder="1" applyAlignment="1" applyProtection="1">
      <alignment horizontal="left" indent="1"/>
      <protection hidden="1"/>
    </xf>
    <xf numFmtId="0" fontId="49" fillId="2" borderId="0" xfId="1" applyFont="1" applyAlignment="1" applyProtection="1">
      <alignment horizontal="right"/>
      <protection hidden="1"/>
    </xf>
    <xf numFmtId="0" fontId="54" fillId="2" borderId="0" xfId="1" applyFont="1" applyProtection="1">
      <protection hidden="1"/>
    </xf>
    <xf numFmtId="0" fontId="55" fillId="2" borderId="0" xfId="1" applyFont="1" applyProtection="1">
      <protection hidden="1"/>
    </xf>
    <xf numFmtId="0" fontId="39" fillId="2" borderId="0" xfId="1" applyFont="1" applyBorder="1" applyAlignment="1" applyProtection="1">
      <alignment horizontal="left" indent="1"/>
      <protection hidden="1"/>
    </xf>
    <xf numFmtId="0" fontId="49" fillId="2" borderId="0" xfId="1" applyFont="1" applyAlignment="1" applyProtection="1">
      <alignment horizontal="right" indent="1"/>
      <protection hidden="1"/>
    </xf>
    <xf numFmtId="0" fontId="53" fillId="2" borderId="0" xfId="1" applyFont="1" applyBorder="1" applyAlignment="1" applyProtection="1">
      <alignment horizontal="left" indent="1"/>
      <protection hidden="1"/>
    </xf>
    <xf numFmtId="0" fontId="14" fillId="2" borderId="0" xfId="1" applyFill="1" applyAlignment="1" applyProtection="1">
      <protection hidden="1"/>
    </xf>
    <xf numFmtId="0" fontId="49" fillId="2" borderId="0" xfId="1" applyFont="1" applyBorder="1" applyAlignment="1" applyProtection="1">
      <alignment horizontal="right"/>
      <protection hidden="1"/>
    </xf>
    <xf numFmtId="0" fontId="49" fillId="2" borderId="0" xfId="1" applyFont="1" applyAlignment="1" applyProtection="1">
      <alignment horizontal="left" indent="1"/>
      <protection hidden="1"/>
    </xf>
    <xf numFmtId="0" fontId="55" fillId="6" borderId="112" xfId="1" applyFont="1" applyFill="1" applyBorder="1" applyAlignment="1" applyProtection="1">
      <alignment horizontal="center" vertical="center"/>
      <protection hidden="1"/>
    </xf>
    <xf numFmtId="0" fontId="55" fillId="7" borderId="79" xfId="1" applyFont="1" applyFill="1" applyBorder="1" applyAlignment="1" applyProtection="1">
      <alignment horizontal="center" vertical="center"/>
      <protection hidden="1"/>
    </xf>
    <xf numFmtId="0" fontId="57" fillId="2" borderId="115" xfId="1" applyFont="1" applyFill="1" applyBorder="1" applyAlignment="1" applyProtection="1">
      <alignment horizontal="center" vertical="center"/>
      <protection hidden="1"/>
    </xf>
    <xf numFmtId="0" fontId="58" fillId="6" borderId="112" xfId="1" applyFont="1" applyFill="1" applyBorder="1" applyAlignment="1" applyProtection="1">
      <alignment horizontal="center" vertical="center"/>
      <protection hidden="1"/>
    </xf>
    <xf numFmtId="0" fontId="58" fillId="6" borderId="116" xfId="1" applyFont="1" applyFill="1" applyBorder="1" applyAlignment="1" applyProtection="1">
      <alignment horizontal="center" vertical="center"/>
      <protection hidden="1"/>
    </xf>
    <xf numFmtId="0" fontId="58" fillId="6" borderId="117" xfId="1" applyFont="1" applyFill="1" applyBorder="1" applyAlignment="1" applyProtection="1">
      <alignment horizontal="center" vertical="center"/>
      <protection hidden="1"/>
    </xf>
    <xf numFmtId="0" fontId="58" fillId="6" borderId="118" xfId="1" applyFont="1" applyFill="1" applyBorder="1" applyAlignment="1" applyProtection="1">
      <alignment horizontal="center" vertical="center"/>
      <protection hidden="1"/>
    </xf>
    <xf numFmtId="0" fontId="56" fillId="2" borderId="119" xfId="1" applyFont="1" applyBorder="1" applyAlignment="1" applyProtection="1">
      <alignment horizontal="right" vertical="center"/>
      <protection hidden="1"/>
    </xf>
    <xf numFmtId="0" fontId="14" fillId="2" borderId="119" xfId="1" applyBorder="1" applyAlignment="1" applyProtection="1">
      <alignment vertical="center"/>
      <protection hidden="1"/>
    </xf>
    <xf numFmtId="0" fontId="14" fillId="2" borderId="120" xfId="1" applyBorder="1" applyAlignment="1" applyProtection="1">
      <alignment vertical="center"/>
      <protection hidden="1"/>
    </xf>
    <xf numFmtId="0" fontId="32" fillId="2" borderId="122" xfId="1" applyFont="1" applyBorder="1" applyAlignment="1" applyProtection="1">
      <alignment horizontal="center" vertical="center"/>
      <protection hidden="1"/>
    </xf>
    <xf numFmtId="0" fontId="58" fillId="7" borderId="123" xfId="1" applyFont="1" applyFill="1" applyBorder="1" applyAlignment="1" applyProtection="1">
      <alignment horizontal="center" vertical="center"/>
      <protection hidden="1"/>
    </xf>
    <xf numFmtId="0" fontId="58" fillId="7" borderId="124" xfId="1" applyFont="1" applyFill="1" applyBorder="1" applyAlignment="1" applyProtection="1">
      <alignment horizontal="center" vertical="center"/>
      <protection hidden="1"/>
    </xf>
    <xf numFmtId="0" fontId="58" fillId="7" borderId="125" xfId="1" applyFont="1" applyFill="1" applyBorder="1" applyAlignment="1" applyProtection="1">
      <alignment horizontal="center" vertical="center"/>
      <protection hidden="1"/>
    </xf>
    <xf numFmtId="0" fontId="58" fillId="7" borderId="126" xfId="1" applyFont="1" applyFill="1" applyBorder="1" applyAlignment="1" applyProtection="1">
      <alignment horizontal="center" vertical="center"/>
      <protection hidden="1"/>
    </xf>
    <xf numFmtId="0" fontId="49" fillId="7" borderId="121" xfId="1" applyFont="1" applyFill="1" applyBorder="1" applyAlignment="1" applyProtection="1">
      <alignment horizontal="center" vertical="center"/>
      <protection hidden="1"/>
    </xf>
    <xf numFmtId="0" fontId="52" fillId="2" borderId="0" xfId="1" applyFont="1" applyBorder="1" applyAlignment="1" applyProtection="1">
      <alignment horizontal="center" vertical="center"/>
      <protection hidden="1"/>
    </xf>
    <xf numFmtId="0" fontId="52" fillId="2" borderId="88" xfId="1" applyFont="1" applyBorder="1" applyAlignment="1" applyProtection="1">
      <alignment horizontal="center" vertical="center"/>
      <protection hidden="1"/>
    </xf>
    <xf numFmtId="0" fontId="49" fillId="2" borderId="89" xfId="1" applyFont="1" applyBorder="1" applyAlignment="1" applyProtection="1">
      <alignment horizontal="center" vertical="center"/>
      <protection hidden="1"/>
    </xf>
    <xf numFmtId="0" fontId="59" fillId="2" borderId="0" xfId="1" applyFont="1" applyBorder="1" applyAlignment="1" applyProtection="1">
      <alignment horizontal="center" vertical="center"/>
      <protection hidden="1"/>
    </xf>
    <xf numFmtId="0" fontId="52" fillId="2" borderId="93" xfId="1" applyFont="1" applyBorder="1" applyAlignment="1" applyProtection="1">
      <alignment horizontal="center" vertical="center"/>
      <protection hidden="1"/>
    </xf>
    <xf numFmtId="0" fontId="49" fillId="2" borderId="94" xfId="1" applyFont="1" applyBorder="1" applyAlignment="1" applyProtection="1">
      <alignment horizontal="center" vertical="center"/>
      <protection hidden="1"/>
    </xf>
    <xf numFmtId="0" fontId="59" fillId="2" borderId="0" xfId="1" applyFont="1" applyAlignment="1" applyProtection="1">
      <alignment horizontal="center" vertical="center"/>
      <protection hidden="1"/>
    </xf>
    <xf numFmtId="0" fontId="52" fillId="2" borderId="131" xfId="1" applyFont="1" applyBorder="1" applyAlignment="1" applyProtection="1">
      <alignment horizontal="center" vertical="center"/>
      <protection hidden="1"/>
    </xf>
    <xf numFmtId="0" fontId="52" fillId="6" borderId="132" xfId="1" applyFont="1" applyFill="1" applyBorder="1" applyAlignment="1" applyProtection="1">
      <alignment horizontal="center" vertical="center"/>
      <protection hidden="1"/>
    </xf>
    <xf numFmtId="0" fontId="52" fillId="2" borderId="133" xfId="1" applyFont="1" applyBorder="1" applyAlignment="1" applyProtection="1">
      <alignment horizontal="center" vertical="center"/>
      <protection locked="0" hidden="1"/>
    </xf>
    <xf numFmtId="0" fontId="52" fillId="2" borderId="134" xfId="1" applyFont="1" applyBorder="1" applyAlignment="1" applyProtection="1">
      <alignment horizontal="center" vertical="center"/>
      <protection locked="0" hidden="1"/>
    </xf>
    <xf numFmtId="49" fontId="18" fillId="6" borderId="135" xfId="1" applyNumberFormat="1" applyFont="1" applyFill="1" applyBorder="1" applyAlignment="1" applyProtection="1">
      <alignment horizontal="center" vertical="center" shrinkToFit="1"/>
      <protection hidden="1"/>
    </xf>
    <xf numFmtId="0" fontId="52" fillId="2" borderId="137" xfId="1" applyFont="1" applyBorder="1" applyAlignment="1" applyProtection="1">
      <alignment horizontal="center" vertical="center"/>
      <protection hidden="1"/>
    </xf>
    <xf numFmtId="0" fontId="52" fillId="6" borderId="138" xfId="1" applyFont="1" applyFill="1" applyBorder="1" applyAlignment="1" applyProtection="1">
      <alignment horizontal="center" vertical="center"/>
      <protection hidden="1"/>
    </xf>
    <xf numFmtId="0" fontId="52" fillId="2" borderId="139" xfId="1" applyFont="1" applyBorder="1" applyAlignment="1" applyProtection="1">
      <alignment horizontal="center" vertical="center"/>
      <protection locked="0" hidden="1"/>
    </xf>
    <xf numFmtId="0" fontId="52" fillId="2" borderId="140" xfId="1" applyFont="1" applyBorder="1" applyAlignment="1" applyProtection="1">
      <alignment horizontal="center" vertical="center"/>
      <protection locked="0" hidden="1"/>
    </xf>
    <xf numFmtId="49" fontId="18" fillId="6" borderId="141" xfId="1" applyNumberFormat="1" applyFont="1" applyFill="1" applyBorder="1" applyAlignment="1" applyProtection="1">
      <alignment horizontal="center" vertical="center" shrinkToFit="1"/>
      <protection hidden="1"/>
    </xf>
    <xf numFmtId="0" fontId="49" fillId="2" borderId="94" xfId="1" applyNumberFormat="1" applyFont="1" applyBorder="1" applyAlignment="1" applyProtection="1">
      <alignment horizontal="center" vertical="center"/>
      <protection hidden="1"/>
    </xf>
    <xf numFmtId="0" fontId="61" fillId="2" borderId="136" xfId="2" applyFont="1" applyFill="1" applyBorder="1" applyAlignment="1" applyProtection="1">
      <alignment horizontal="center" vertical="center"/>
    </xf>
    <xf numFmtId="0" fontId="52" fillId="6" borderId="144" xfId="1" applyFont="1" applyFill="1" applyBorder="1" applyAlignment="1" applyProtection="1">
      <alignment horizontal="center" vertical="center"/>
      <protection hidden="1"/>
    </xf>
    <xf numFmtId="0" fontId="52" fillId="2" borderId="145" xfId="1" applyFont="1" applyBorder="1" applyAlignment="1" applyProtection="1">
      <alignment horizontal="center" vertical="center"/>
      <protection locked="0" hidden="1"/>
    </xf>
    <xf numFmtId="0" fontId="52" fillId="2" borderId="146" xfId="1" applyFont="1" applyBorder="1" applyAlignment="1" applyProtection="1">
      <alignment horizontal="center" vertical="center"/>
      <protection locked="0" hidden="1"/>
    </xf>
    <xf numFmtId="0" fontId="61" fillId="2" borderId="147" xfId="2" applyFont="1" applyFill="1" applyBorder="1" applyAlignment="1" applyProtection="1">
      <alignment horizontal="center" vertical="center"/>
    </xf>
    <xf numFmtId="0" fontId="49" fillId="2" borderId="86" xfId="1" applyFont="1" applyBorder="1" applyAlignment="1" applyProtection="1">
      <alignment horizontal="center" vertical="top"/>
      <protection hidden="1"/>
    </xf>
    <xf numFmtId="0" fontId="49" fillId="2" borderId="148" xfId="1" applyFont="1" applyBorder="1" applyAlignment="1" applyProtection="1">
      <alignment horizontal="center" vertical="top"/>
      <protection hidden="1"/>
    </xf>
    <xf numFmtId="0" fontId="49" fillId="2" borderId="149" xfId="1" applyFont="1" applyBorder="1" applyAlignment="1" applyProtection="1">
      <alignment horizontal="center" vertical="top"/>
      <protection hidden="1"/>
    </xf>
    <xf numFmtId="0" fontId="49" fillId="2" borderId="150" xfId="1" applyFont="1" applyBorder="1" applyAlignment="1" applyProtection="1">
      <alignment horizontal="center" vertical="top"/>
      <protection hidden="1"/>
    </xf>
    <xf numFmtId="0" fontId="49" fillId="2" borderId="91" xfId="1" applyFont="1" applyBorder="1" applyAlignment="1" applyProtection="1">
      <alignment horizontal="center"/>
      <protection hidden="1"/>
    </xf>
    <xf numFmtId="0" fontId="56" fillId="2" borderId="120" xfId="1" applyFont="1" applyFill="1" applyBorder="1" applyAlignment="1" applyProtection="1">
      <alignment horizontal="left" vertical="top" indent="1"/>
      <protection hidden="1"/>
    </xf>
    <xf numFmtId="0" fontId="64" fillId="2" borderId="0" xfId="1" applyFont="1" applyProtection="1">
      <protection hidden="1"/>
    </xf>
    <xf numFmtId="0" fontId="49" fillId="2" borderId="0" xfId="1" applyFont="1" applyAlignment="1" applyProtection="1">
      <alignment horizontal="right"/>
      <protection hidden="1"/>
    </xf>
    <xf numFmtId="0" fontId="49" fillId="2" borderId="0" xfId="1" applyFont="1" applyAlignment="1" applyProtection="1">
      <alignment horizontal="center" wrapText="1"/>
      <protection hidden="1"/>
    </xf>
    <xf numFmtId="0" fontId="68" fillId="7" borderId="126" xfId="1" applyFont="1" applyFill="1" applyBorder="1" applyAlignment="1" applyProtection="1">
      <alignment horizontal="center" vertical="center"/>
      <protection hidden="1"/>
    </xf>
    <xf numFmtId="0" fontId="68" fillId="7" borderId="125" xfId="1" applyFont="1" applyFill="1" applyBorder="1" applyAlignment="1" applyProtection="1">
      <alignment horizontal="center" vertical="center"/>
      <protection hidden="1"/>
    </xf>
    <xf numFmtId="0" fontId="0" fillId="2" borderId="0" xfId="4" applyFont="1" applyFill="1"/>
    <xf numFmtId="0" fontId="0" fillId="2" borderId="0" xfId="4" applyFont="1" applyFill="1" applyProtection="1">
      <protection hidden="1"/>
    </xf>
    <xf numFmtId="0" fontId="1" fillId="2" borderId="46" xfId="4" applyFont="1" applyFill="1" applyBorder="1" applyAlignment="1" applyProtection="1">
      <alignment horizontal="right"/>
      <protection hidden="1"/>
    </xf>
    <xf numFmtId="0" fontId="1" fillId="2" borderId="46" xfId="4" applyFont="1" applyFill="1" applyBorder="1" applyProtection="1">
      <protection hidden="1"/>
    </xf>
    <xf numFmtId="0" fontId="0" fillId="2" borderId="45" xfId="4" applyFont="1" applyFill="1" applyBorder="1" applyAlignment="1" applyProtection="1">
      <alignment horizontal="left" wrapText="1" indent="1"/>
      <protection hidden="1"/>
    </xf>
    <xf numFmtId="0" fontId="0" fillId="2" borderId="44" xfId="4" applyFont="1" applyFill="1" applyBorder="1" applyAlignment="1" applyProtection="1">
      <alignment horizontal="left" wrapText="1" indent="1"/>
      <protection hidden="1"/>
    </xf>
    <xf numFmtId="0" fontId="0" fillId="2" borderId="43" xfId="4" applyFont="1" applyFill="1" applyBorder="1" applyAlignment="1" applyProtection="1">
      <alignment horizontal="left" indent="1"/>
      <protection hidden="1"/>
    </xf>
    <xf numFmtId="0" fontId="8" fillId="2" borderId="48" xfId="4" applyFont="1" applyFill="1" applyBorder="1" applyAlignment="1" applyProtection="1">
      <alignment horizontal="center" vertical="center"/>
      <protection locked="0" hidden="1"/>
    </xf>
    <xf numFmtId="0" fontId="8" fillId="2" borderId="13" xfId="4" applyFont="1" applyFill="1" applyBorder="1" applyAlignment="1" applyProtection="1">
      <alignment horizontal="center" vertical="center"/>
      <protection locked="0" hidden="1"/>
    </xf>
    <xf numFmtId="164" fontId="1" fillId="2" borderId="13" xfId="4" applyNumberFormat="1" applyFont="1" applyFill="1" applyBorder="1" applyAlignment="1" applyProtection="1">
      <alignment horizontal="center" vertical="center"/>
      <protection locked="0" hidden="1"/>
    </xf>
    <xf numFmtId="0" fontId="1" fillId="2" borderId="0" xfId="4" applyFont="1" applyFill="1" applyAlignment="1" applyProtection="1">
      <alignment horizontal="left" indent="1"/>
      <protection hidden="1"/>
    </xf>
    <xf numFmtId="164" fontId="1" fillId="2" borderId="47" xfId="4" applyNumberFormat="1" applyFont="1" applyFill="1" applyBorder="1" applyAlignment="1" applyProtection="1">
      <alignment horizontal="center" vertical="center"/>
      <protection locked="0" hidden="1"/>
    </xf>
    <xf numFmtId="0" fontId="1" fillId="2" borderId="41" xfId="4" applyFont="1" applyFill="1" applyBorder="1" applyAlignment="1" applyProtection="1">
      <alignment horizontal="center"/>
      <protection hidden="1"/>
    </xf>
    <xf numFmtId="0" fontId="1" fillId="2" borderId="34" xfId="4" applyFont="1" applyFill="1" applyBorder="1" applyAlignment="1" applyProtection="1">
      <alignment horizontal="center"/>
      <protection hidden="1"/>
    </xf>
    <xf numFmtId="0" fontId="1" fillId="2" borderId="34" xfId="4" applyFont="1" applyFill="1" applyBorder="1" applyAlignment="1" applyProtection="1">
      <alignment horizontal="left" indent="1"/>
      <protection hidden="1"/>
    </xf>
    <xf numFmtId="0" fontId="1" fillId="2" borderId="33" xfId="4" applyFont="1" applyFill="1" applyBorder="1" applyAlignment="1" applyProtection="1">
      <alignment horizontal="left" indent="1"/>
      <protection hidden="1"/>
    </xf>
    <xf numFmtId="0" fontId="1" fillId="2" borderId="35" xfId="4" applyFont="1" applyFill="1" applyBorder="1" applyAlignment="1" applyProtection="1">
      <alignment horizontal="center"/>
      <protection hidden="1"/>
    </xf>
    <xf numFmtId="0" fontId="0" fillId="2" borderId="34" xfId="4" applyFont="1" applyFill="1" applyBorder="1" applyProtection="1">
      <protection hidden="1"/>
    </xf>
    <xf numFmtId="0" fontId="1" fillId="2" borderId="39" xfId="4" applyFont="1" applyFill="1" applyBorder="1" applyAlignment="1" applyProtection="1">
      <alignment horizontal="center"/>
      <protection hidden="1"/>
    </xf>
    <xf numFmtId="0" fontId="1" fillId="2" borderId="37" xfId="4" applyFont="1" applyFill="1" applyBorder="1" applyAlignment="1" applyProtection="1">
      <alignment horizontal="center"/>
      <protection hidden="1"/>
    </xf>
    <xf numFmtId="0" fontId="1" fillId="2" borderId="40" xfId="4" applyFont="1" applyFill="1" applyBorder="1" applyAlignment="1" applyProtection="1">
      <alignment horizontal="left" indent="1"/>
      <protection hidden="1"/>
    </xf>
    <xf numFmtId="0" fontId="1" fillId="2" borderId="31" xfId="4" applyFont="1" applyFill="1" applyBorder="1" applyAlignment="1" applyProtection="1">
      <alignment horizontal="left" indent="1"/>
      <protection hidden="1"/>
    </xf>
    <xf numFmtId="0" fontId="0" fillId="2" borderId="42" xfId="4" applyFont="1" applyFill="1" applyBorder="1" applyAlignment="1" applyProtection="1">
      <alignment horizontal="left" indent="1"/>
      <protection hidden="1"/>
    </xf>
    <xf numFmtId="0" fontId="1" fillId="2" borderId="32" xfId="4" applyFont="1" applyFill="1" applyBorder="1" applyAlignment="1" applyProtection="1">
      <alignment horizontal="left" indent="1"/>
      <protection hidden="1"/>
    </xf>
    <xf numFmtId="0" fontId="1" fillId="2" borderId="38" xfId="4" applyFont="1" applyFill="1" applyBorder="1" applyAlignment="1" applyProtection="1">
      <alignment horizontal="left" indent="1"/>
      <protection hidden="1"/>
    </xf>
    <xf numFmtId="0" fontId="1" fillId="2" borderId="36" xfId="4" applyFont="1" applyFill="1" applyBorder="1" applyAlignment="1" applyProtection="1">
      <alignment horizontal="left" indent="1"/>
      <protection hidden="1"/>
    </xf>
    <xf numFmtId="0" fontId="1" fillId="2" borderId="30" xfId="4" applyFont="1" applyFill="1" applyBorder="1" applyAlignment="1" applyProtection="1">
      <alignment horizontal="left" indent="1"/>
      <protection hidden="1"/>
    </xf>
    <xf numFmtId="0" fontId="7" fillId="2" borderId="0" xfId="4" applyFont="1" applyFill="1" applyAlignment="1" applyProtection="1">
      <alignment horizontal="left" indent="1"/>
      <protection hidden="1"/>
    </xf>
    <xf numFmtId="0" fontId="7" fillId="2" borderId="29" xfId="4" applyFont="1" applyFill="1" applyBorder="1" applyAlignment="1" applyProtection="1">
      <alignment horizontal="left" indent="1"/>
      <protection hidden="1"/>
    </xf>
    <xf numFmtId="0" fontId="1" fillId="2" borderId="29" xfId="4" applyFont="1" applyFill="1" applyBorder="1" applyAlignment="1" applyProtection="1">
      <alignment horizontal="left" indent="1"/>
      <protection hidden="1"/>
    </xf>
    <xf numFmtId="0" fontId="1" fillId="2" borderId="0" xfId="4" applyFont="1" applyFill="1" applyAlignment="1" applyProtection="1">
      <alignment horizontal="right"/>
      <protection hidden="1"/>
    </xf>
    <xf numFmtId="0" fontId="5" fillId="2" borderId="0" xfId="4" applyFont="1" applyFill="1" applyProtection="1">
      <protection hidden="1"/>
    </xf>
    <xf numFmtId="0" fontId="1" fillId="2" borderId="0" xfId="4" applyFont="1" applyFill="1" applyAlignment="1" applyProtection="1">
      <alignment horizontal="right" indent="1"/>
      <protection hidden="1"/>
    </xf>
    <xf numFmtId="0" fontId="2" fillId="2" borderId="0" xfId="4" applyFont="1" applyFill="1" applyAlignment="1" applyProtection="1">
      <alignment horizontal="center" vertical="center"/>
      <protection hidden="1"/>
    </xf>
    <xf numFmtId="0" fontId="6" fillId="3" borderId="28" xfId="4" applyFont="1" applyFill="1" applyBorder="1" applyAlignment="1" applyProtection="1">
      <alignment horizontal="center" vertical="center"/>
      <protection hidden="1"/>
    </xf>
    <xf numFmtId="0" fontId="5" fillId="2" borderId="28" xfId="4" applyFont="1" applyFill="1" applyBorder="1" applyAlignment="1" applyProtection="1">
      <alignment horizontal="center" vertical="center"/>
      <protection hidden="1"/>
    </xf>
    <xf numFmtId="0" fontId="4" fillId="2" borderId="28" xfId="4" applyFont="1" applyFill="1" applyBorder="1" applyAlignment="1" applyProtection="1">
      <alignment horizontal="center" vertical="center"/>
      <protection hidden="1"/>
    </xf>
    <xf numFmtId="0" fontId="4" fillId="2" borderId="27" xfId="4" applyFont="1" applyFill="1" applyBorder="1" applyAlignment="1" applyProtection="1">
      <alignment horizontal="center" vertical="center"/>
      <protection hidden="1"/>
    </xf>
    <xf numFmtId="0" fontId="4" fillId="2" borderId="26" xfId="4" applyFont="1" applyFill="1" applyBorder="1" applyAlignment="1" applyProtection="1">
      <alignment horizontal="center" vertical="center"/>
      <protection hidden="1"/>
    </xf>
    <xf numFmtId="0" fontId="4" fillId="2" borderId="25" xfId="4" applyFont="1" applyFill="1" applyBorder="1" applyAlignment="1" applyProtection="1">
      <alignment horizontal="center" vertical="center"/>
      <protection hidden="1"/>
    </xf>
    <xf numFmtId="0" fontId="2" fillId="2" borderId="24" xfId="4" applyFont="1" applyFill="1" applyBorder="1" applyAlignment="1" applyProtection="1">
      <alignment horizontal="right" vertical="center"/>
      <protection hidden="1"/>
    </xf>
    <xf numFmtId="0" fontId="0" fillId="2" borderId="23" xfId="4" applyFont="1" applyFill="1" applyBorder="1" applyAlignment="1" applyProtection="1">
      <alignment vertical="center"/>
      <protection hidden="1"/>
    </xf>
    <xf numFmtId="0" fontId="0" fillId="2" borderId="1" xfId="4" applyFont="1" applyFill="1" applyBorder="1" applyAlignment="1" applyProtection="1">
      <alignment vertical="center"/>
      <protection hidden="1"/>
    </xf>
    <xf numFmtId="0" fontId="4" fillId="2" borderId="20" xfId="4" applyFont="1" applyFill="1" applyBorder="1" applyAlignment="1" applyProtection="1">
      <alignment horizontal="center" vertical="center"/>
      <protection hidden="1"/>
    </xf>
    <xf numFmtId="0" fontId="4" fillId="2" borderId="22" xfId="4" applyFont="1" applyFill="1" applyBorder="1" applyAlignment="1" applyProtection="1">
      <alignment horizontal="center" vertical="center"/>
      <protection hidden="1"/>
    </xf>
    <xf numFmtId="0" fontId="4" fillId="2" borderId="21" xfId="4" applyFont="1" applyFill="1" applyBorder="1" applyAlignment="1" applyProtection="1">
      <alignment horizontal="center" vertical="center"/>
      <protection hidden="1"/>
    </xf>
    <xf numFmtId="0" fontId="1" fillId="2" borderId="19" xfId="4" applyFont="1" applyFill="1" applyBorder="1" applyAlignment="1" applyProtection="1">
      <alignment horizontal="center" vertical="center"/>
      <protection hidden="1"/>
    </xf>
    <xf numFmtId="0" fontId="13" fillId="2" borderId="20" xfId="4" applyFont="1" applyFill="1" applyBorder="1" applyAlignment="1" applyProtection="1">
      <alignment horizontal="center" vertical="center"/>
      <protection hidden="1"/>
    </xf>
    <xf numFmtId="0" fontId="0" fillId="2" borderId="15" xfId="4" applyFont="1" applyFill="1" applyBorder="1" applyAlignment="1" applyProtection="1">
      <alignment horizontal="center" vertical="center"/>
      <protection hidden="1"/>
    </xf>
    <xf numFmtId="0" fontId="0" fillId="2" borderId="18" xfId="4" applyFont="1" applyFill="1" applyBorder="1" applyAlignment="1" applyProtection="1">
      <alignment horizontal="center" vertical="center"/>
      <protection hidden="1"/>
    </xf>
    <xf numFmtId="0" fontId="0" fillId="2" borderId="17" xfId="4" applyFont="1" applyFill="1" applyBorder="1" applyAlignment="1" applyProtection="1">
      <alignment horizontal="center" vertical="center"/>
      <protection locked="0" hidden="1"/>
    </xf>
    <xf numFmtId="0" fontId="0" fillId="2" borderId="16" xfId="4" applyFont="1" applyFill="1" applyBorder="1" applyAlignment="1" applyProtection="1">
      <alignment horizontal="center" vertical="center"/>
      <protection locked="0" hidden="1"/>
    </xf>
    <xf numFmtId="0" fontId="1" fillId="2" borderId="15" xfId="4" applyFont="1" applyFill="1" applyBorder="1" applyAlignment="1" applyProtection="1">
      <alignment horizontal="center" vertical="center"/>
      <protection hidden="1"/>
    </xf>
    <xf numFmtId="0" fontId="3" fillId="2" borderId="0" xfId="4" applyFont="1" applyFill="1" applyAlignment="1" applyProtection="1">
      <alignment horizontal="center" vertical="center"/>
      <protection hidden="1"/>
    </xf>
    <xf numFmtId="0" fontId="0" fillId="2" borderId="11" xfId="4" applyFont="1" applyFill="1" applyBorder="1" applyAlignment="1" applyProtection="1">
      <alignment horizontal="center" vertical="center"/>
      <protection hidden="1"/>
    </xf>
    <xf numFmtId="0" fontId="0" fillId="2" borderId="14" xfId="4" applyFont="1" applyFill="1" applyBorder="1" applyAlignment="1" applyProtection="1">
      <alignment horizontal="center" vertical="center"/>
      <protection hidden="1"/>
    </xf>
    <xf numFmtId="0" fontId="0" fillId="2" borderId="13" xfId="4" applyFont="1" applyFill="1" applyBorder="1" applyAlignment="1" applyProtection="1">
      <alignment horizontal="center" vertical="center"/>
      <protection locked="0" hidden="1"/>
    </xf>
    <xf numFmtId="0" fontId="0" fillId="2" borderId="12" xfId="4" applyFont="1" applyFill="1" applyBorder="1" applyAlignment="1" applyProtection="1">
      <alignment horizontal="center" vertical="center"/>
      <protection locked="0" hidden="1"/>
    </xf>
    <xf numFmtId="0" fontId="1" fillId="2" borderId="11" xfId="4" applyFont="1" applyFill="1" applyBorder="1" applyAlignment="1" applyProtection="1">
      <alignment horizontal="center" vertical="center"/>
      <protection hidden="1"/>
    </xf>
    <xf numFmtId="0" fontId="0" fillId="2" borderId="7" xfId="4" applyFont="1" applyFill="1" applyBorder="1" applyAlignment="1" applyProtection="1">
      <alignment horizontal="center" vertical="center"/>
      <protection hidden="1"/>
    </xf>
    <xf numFmtId="0" fontId="0" fillId="2" borderId="10" xfId="4" applyFont="1" applyFill="1" applyBorder="1" applyAlignment="1" applyProtection="1">
      <alignment horizontal="center" vertical="center"/>
      <protection hidden="1"/>
    </xf>
    <xf numFmtId="0" fontId="0" fillId="2" borderId="9" xfId="4" applyFont="1" applyFill="1" applyBorder="1" applyAlignment="1" applyProtection="1">
      <alignment horizontal="center" vertical="center"/>
      <protection locked="0" hidden="1"/>
    </xf>
    <xf numFmtId="0" fontId="0" fillId="2" borderId="8" xfId="4" applyFont="1" applyFill="1" applyBorder="1" applyAlignment="1" applyProtection="1">
      <alignment horizontal="center" vertical="center"/>
      <protection locked="0" hidden="1"/>
    </xf>
    <xf numFmtId="0" fontId="1" fillId="2" borderId="7" xfId="4" applyFont="1" applyFill="1" applyBorder="1" applyAlignment="1" applyProtection="1">
      <alignment horizontal="center" vertical="center"/>
      <protection hidden="1"/>
    </xf>
    <xf numFmtId="0" fontId="1" fillId="2" borderId="6" xfId="4" applyFont="1" applyFill="1" applyBorder="1" applyAlignment="1" applyProtection="1">
      <alignment horizontal="center" vertical="top"/>
      <protection hidden="1"/>
    </xf>
    <xf numFmtId="0" fontId="1" fillId="2" borderId="5" xfId="4" applyFont="1" applyFill="1" applyBorder="1" applyAlignment="1" applyProtection="1">
      <alignment horizontal="center" vertical="top"/>
      <protection hidden="1"/>
    </xf>
    <xf numFmtId="0" fontId="1" fillId="2" borderId="4" xfId="4" applyFont="1" applyFill="1" applyBorder="1" applyAlignment="1" applyProtection="1">
      <alignment horizontal="center" vertical="top"/>
      <protection hidden="1"/>
    </xf>
    <xf numFmtId="0" fontId="1" fillId="2" borderId="3" xfId="4" applyFont="1" applyFill="1" applyBorder="1" applyAlignment="1" applyProtection="1">
      <alignment horizontal="center" vertical="top"/>
      <protection hidden="1"/>
    </xf>
    <xf numFmtId="0" fontId="1" fillId="2" borderId="2" xfId="4" applyFont="1" applyFill="1" applyBorder="1" applyAlignment="1" applyProtection="1">
      <alignment horizontal="center" vertical="top"/>
      <protection hidden="1"/>
    </xf>
    <xf numFmtId="0" fontId="2" fillId="3" borderId="1" xfId="4" applyFont="1" applyFill="1" applyBorder="1" applyAlignment="1" applyProtection="1">
      <alignment horizontal="left" vertical="top" indent="1"/>
      <protection hidden="1"/>
    </xf>
    <xf numFmtId="0" fontId="1" fillId="2" borderId="0" xfId="4" applyFont="1" applyFill="1" applyAlignment="1" applyProtection="1">
      <alignment horizontal="right"/>
      <protection hidden="1"/>
    </xf>
    <xf numFmtId="0" fontId="17" fillId="2" borderId="0" xfId="1" applyFont="1" applyAlignment="1" applyProtection="1">
      <protection hidden="1"/>
    </xf>
    <xf numFmtId="1" fontId="24" fillId="2" borderId="77" xfId="1" applyNumberFormat="1" applyFont="1" applyFill="1" applyBorder="1" applyAlignment="1" applyProtection="1">
      <alignment horizontal="center"/>
    </xf>
    <xf numFmtId="1" fontId="24" fillId="2" borderId="0" xfId="1" applyNumberFormat="1" applyFont="1" applyFill="1" applyBorder="1" applyAlignment="1" applyProtection="1">
      <alignment horizontal="center"/>
    </xf>
    <xf numFmtId="1" fontId="14" fillId="2" borderId="77" xfId="1" applyNumberFormat="1" applyFont="1" applyFill="1" applyBorder="1" applyAlignment="1" applyProtection="1">
      <alignment horizontal="center"/>
    </xf>
    <xf numFmtId="1" fontId="14" fillId="2" borderId="0" xfId="1" applyNumberFormat="1" applyFont="1" applyFill="1" applyBorder="1" applyAlignment="1" applyProtection="1">
      <alignment horizontal="center"/>
    </xf>
    <xf numFmtId="0" fontId="21" fillId="2" borderId="77" xfId="1" applyFont="1" applyFill="1" applyBorder="1" applyAlignment="1" applyProtection="1">
      <alignment horizontal="center"/>
    </xf>
    <xf numFmtId="0" fontId="21" fillId="2" borderId="78" xfId="1" applyFont="1" applyFill="1" applyBorder="1" applyAlignment="1" applyProtection="1">
      <alignment horizontal="center"/>
    </xf>
    <xf numFmtId="0" fontId="15" fillId="2" borderId="77" xfId="1" applyFont="1" applyFill="1" applyBorder="1" applyAlignment="1" applyProtection="1">
      <alignment horizontal="center"/>
    </xf>
    <xf numFmtId="0" fontId="15" fillId="2" borderId="78" xfId="1" applyFont="1" applyFill="1" applyBorder="1" applyAlignment="1" applyProtection="1">
      <alignment horizontal="center"/>
    </xf>
    <xf numFmtId="1" fontId="14" fillId="2" borderId="77" xfId="1" applyNumberFormat="1" applyFill="1" applyBorder="1" applyAlignment="1" applyProtection="1">
      <alignment horizontal="center"/>
    </xf>
    <xf numFmtId="1" fontId="14" fillId="2" borderId="0" xfId="1" applyNumberFormat="1" applyFill="1" applyBorder="1" applyAlignment="1" applyProtection="1">
      <alignment horizontal="center"/>
    </xf>
    <xf numFmtId="0" fontId="25" fillId="2" borderId="77" xfId="1" applyFont="1" applyFill="1" applyBorder="1" applyAlignment="1" applyProtection="1">
      <alignment horizontal="center"/>
    </xf>
    <xf numFmtId="0" fontId="25" fillId="2" borderId="78" xfId="1" applyFont="1" applyFill="1" applyBorder="1" applyAlignment="1" applyProtection="1">
      <alignment horizontal="center"/>
    </xf>
    <xf numFmtId="1" fontId="26" fillId="2" borderId="77" xfId="1" applyNumberFormat="1" applyFont="1" applyFill="1" applyBorder="1" applyAlignment="1" applyProtection="1">
      <alignment horizontal="center"/>
    </xf>
    <xf numFmtId="1" fontId="26" fillId="2" borderId="0" xfId="1" applyNumberFormat="1" applyFont="1" applyFill="1" applyBorder="1" applyAlignment="1" applyProtection="1">
      <alignment horizontal="center"/>
    </xf>
    <xf numFmtId="1" fontId="27" fillId="2" borderId="77" xfId="1" applyNumberFormat="1" applyFont="1" applyFill="1" applyBorder="1" applyAlignment="1" applyProtection="1">
      <alignment horizontal="center"/>
    </xf>
    <xf numFmtId="1" fontId="27" fillId="2" borderId="0" xfId="1" applyNumberFormat="1" applyFont="1" applyFill="1" applyBorder="1" applyAlignment="1" applyProtection="1">
      <alignment horizontal="center"/>
    </xf>
    <xf numFmtId="0" fontId="23" fillId="2" borderId="0" xfId="1" applyFont="1" applyAlignment="1" applyProtection="1">
      <protection hidden="1"/>
    </xf>
    <xf numFmtId="1" fontId="17" fillId="2" borderId="83" xfId="1" applyNumberFormat="1" applyFont="1" applyFill="1" applyBorder="1" applyAlignment="1" applyProtection="1">
      <alignment horizontal="center"/>
    </xf>
    <xf numFmtId="0" fontId="14" fillId="2" borderId="0" xfId="1" applyFill="1" applyAlignment="1" applyProtection="1">
      <alignment horizontal="center"/>
      <protection hidden="1"/>
    </xf>
    <xf numFmtId="0" fontId="55" fillId="6" borderId="91" xfId="1" applyFont="1" applyFill="1" applyBorder="1" applyAlignment="1" applyProtection="1">
      <alignment horizontal="center" vertical="center"/>
      <protection hidden="1"/>
    </xf>
    <xf numFmtId="0" fontId="55" fillId="6" borderId="121" xfId="1" applyFont="1" applyFill="1" applyBorder="1" applyAlignment="1" applyProtection="1">
      <alignment horizontal="center" vertical="center"/>
      <protection hidden="1"/>
    </xf>
    <xf numFmtId="0" fontId="61" fillId="2" borderId="142" xfId="2" applyFont="1" applyFill="1" applyBorder="1" applyAlignment="1" applyProtection="1">
      <alignment horizontal="center" vertical="center"/>
    </xf>
    <xf numFmtId="0" fontId="61" fillId="2" borderId="136" xfId="2" applyFont="1" applyFill="1" applyBorder="1" applyAlignment="1" applyProtection="1">
      <alignment horizontal="center" vertical="center"/>
    </xf>
    <xf numFmtId="0" fontId="59" fillId="2" borderId="77" xfId="1" applyFont="1" applyBorder="1" applyAlignment="1" applyProtection="1">
      <alignment horizontal="left" vertical="center" indent="1"/>
      <protection hidden="1"/>
    </xf>
    <xf numFmtId="0" fontId="59" fillId="2" borderId="78" xfId="1" applyFont="1" applyBorder="1" applyAlignment="1" applyProtection="1">
      <alignment horizontal="left" vertical="center" indent="1"/>
      <protection hidden="1"/>
    </xf>
    <xf numFmtId="0" fontId="59" fillId="2" borderId="89" xfId="1" applyFont="1" applyBorder="1" applyAlignment="1" applyProtection="1">
      <alignment horizontal="left" vertical="center" indent="1"/>
      <protection hidden="1"/>
    </xf>
    <xf numFmtId="0" fontId="59" fillId="2" borderId="87" xfId="1" applyFont="1" applyBorder="1" applyAlignment="1" applyProtection="1">
      <alignment horizontal="left" vertical="center" indent="1"/>
      <protection hidden="1"/>
    </xf>
    <xf numFmtId="0" fontId="49" fillId="2" borderId="94" xfId="1" applyFont="1" applyBorder="1" applyAlignment="1" applyProtection="1">
      <alignment horizontal="left" indent="1"/>
      <protection hidden="1"/>
    </xf>
    <xf numFmtId="0" fontId="49" fillId="2" borderId="93" xfId="1" applyFont="1" applyBorder="1" applyAlignment="1" applyProtection="1">
      <alignment horizontal="left" indent="1"/>
      <protection hidden="1"/>
    </xf>
    <xf numFmtId="0" fontId="49" fillId="2" borderId="92" xfId="1" applyFont="1" applyBorder="1" applyAlignment="1" applyProtection="1">
      <alignment horizontal="left" indent="1"/>
      <protection hidden="1"/>
    </xf>
    <xf numFmtId="0" fontId="17" fillId="2" borderId="83" xfId="1" applyFont="1" applyBorder="1" applyAlignment="1" applyProtection="1">
      <alignment horizontal="center"/>
      <protection hidden="1"/>
    </xf>
    <xf numFmtId="1" fontId="24" fillId="2" borderId="81" xfId="1" applyNumberFormat="1" applyFont="1" applyFill="1" applyBorder="1" applyAlignment="1" applyProtection="1">
      <alignment horizontal="center"/>
    </xf>
    <xf numFmtId="1" fontId="24" fillId="2" borderId="80" xfId="1" applyNumberFormat="1" applyFont="1" applyFill="1" applyBorder="1" applyAlignment="1" applyProtection="1">
      <alignment horizontal="center"/>
    </xf>
    <xf numFmtId="0" fontId="62" fillId="2" borderId="76" xfId="1" applyFont="1" applyBorder="1" applyAlignment="1" applyProtection="1">
      <alignment horizontal="left" indent="1"/>
      <protection locked="0" hidden="1"/>
    </xf>
    <xf numFmtId="0" fontId="65" fillId="2" borderId="0" xfId="1" applyFont="1" applyAlignment="1" applyProtection="1">
      <alignment horizontal="center"/>
      <protection hidden="1"/>
    </xf>
    <xf numFmtId="0" fontId="63" fillId="7" borderId="156" xfId="1" applyFont="1" applyFill="1" applyBorder="1" applyAlignment="1" applyProtection="1">
      <alignment horizontal="left" vertical="center" indent="1"/>
      <protection locked="0" hidden="1"/>
    </xf>
    <xf numFmtId="0" fontId="62" fillId="7" borderId="155" xfId="1" applyFont="1" applyFill="1" applyBorder="1" applyAlignment="1" applyProtection="1">
      <alignment horizontal="left" vertical="center" indent="1"/>
      <protection locked="0" hidden="1"/>
    </xf>
    <xf numFmtId="0" fontId="62" fillId="7" borderId="154" xfId="1" applyFont="1" applyFill="1" applyBorder="1" applyAlignment="1" applyProtection="1">
      <alignment horizontal="left" vertical="center" indent="1"/>
      <protection locked="0" hidden="1"/>
    </xf>
    <xf numFmtId="165" fontId="53" fillId="2" borderId="130" xfId="1" applyNumberFormat="1" applyFont="1" applyFill="1" applyBorder="1" applyAlignment="1" applyProtection="1">
      <alignment horizontal="left" vertical="center" indent="1"/>
      <protection locked="0" hidden="1"/>
    </xf>
    <xf numFmtId="165" fontId="14" fillId="2" borderId="129" xfId="1" applyNumberFormat="1" applyFill="1" applyBorder="1" applyAlignment="1" applyProtection="1">
      <alignment horizontal="left" vertical="center" indent="1"/>
      <protection locked="0" hidden="1"/>
    </xf>
    <xf numFmtId="0" fontId="49" fillId="2" borderId="153" xfId="1" applyFont="1" applyBorder="1" applyAlignment="1" applyProtection="1">
      <alignment horizontal="center"/>
      <protection hidden="1"/>
    </xf>
    <xf numFmtId="0" fontId="49" fillId="2" borderId="152" xfId="1" applyFont="1" applyBorder="1" applyAlignment="1" applyProtection="1">
      <alignment horizontal="center"/>
      <protection hidden="1"/>
    </xf>
    <xf numFmtId="0" fontId="49" fillId="2" borderId="151" xfId="1" applyFont="1" applyBorder="1" applyAlignment="1" applyProtection="1">
      <alignment horizontal="center"/>
      <protection hidden="1"/>
    </xf>
    <xf numFmtId="0" fontId="60" fillId="2" borderId="94" xfId="1" applyFont="1" applyBorder="1" applyAlignment="1" applyProtection="1">
      <alignment horizontal="left" vertical="center" indent="1" shrinkToFit="1"/>
      <protection hidden="1"/>
    </xf>
    <xf numFmtId="0" fontId="60" fillId="2" borderId="92" xfId="1" applyFont="1" applyBorder="1" applyAlignment="1" applyProtection="1">
      <alignment horizontal="left" vertical="center" indent="1" shrinkToFit="1"/>
      <protection hidden="1"/>
    </xf>
    <xf numFmtId="0" fontId="60" fillId="2" borderId="77" xfId="1" applyFont="1" applyBorder="1" applyAlignment="1" applyProtection="1">
      <alignment horizontal="left" vertical="center" indent="1" shrinkToFit="1"/>
      <protection hidden="1"/>
    </xf>
    <xf numFmtId="0" fontId="60" fillId="2" borderId="78" xfId="1" applyFont="1" applyBorder="1" applyAlignment="1" applyProtection="1">
      <alignment horizontal="left" vertical="center" indent="1" shrinkToFit="1"/>
      <protection hidden="1"/>
    </xf>
    <xf numFmtId="0" fontId="49" fillId="2" borderId="0" xfId="1" applyFont="1" applyAlignment="1" applyProtection="1">
      <alignment horizontal="right"/>
      <protection hidden="1"/>
    </xf>
    <xf numFmtId="0" fontId="14" fillId="2" borderId="93" xfId="1" applyBorder="1" applyAlignment="1" applyProtection="1">
      <alignment horizontal="left" indent="1"/>
      <protection hidden="1"/>
    </xf>
    <xf numFmtId="165" fontId="53" fillId="2" borderId="130" xfId="1" applyNumberFormat="1" applyFont="1" applyFill="1" applyBorder="1" applyAlignment="1" applyProtection="1">
      <alignment horizontal="left" vertical="center" wrapText="1" indent="1"/>
      <protection locked="0" hidden="1"/>
    </xf>
    <xf numFmtId="0" fontId="49" fillId="2" borderId="89" xfId="1" applyFont="1" applyBorder="1" applyAlignment="1" applyProtection="1">
      <alignment horizontal="left" indent="1"/>
      <protection hidden="1"/>
    </xf>
    <xf numFmtId="0" fontId="14" fillId="2" borderId="88" xfId="1" applyBorder="1" applyAlignment="1" applyProtection="1">
      <alignment horizontal="left" indent="1"/>
      <protection hidden="1"/>
    </xf>
    <xf numFmtId="165" fontId="53" fillId="2" borderId="143" xfId="1" applyNumberFormat="1" applyFont="1" applyFill="1" applyBorder="1" applyAlignment="1" applyProtection="1">
      <alignment horizontal="left" vertical="center" wrapText="1" indent="1"/>
      <protection locked="0" hidden="1"/>
    </xf>
    <xf numFmtId="165" fontId="14" fillId="2" borderId="105" xfId="1" applyNumberFormat="1" applyFill="1" applyBorder="1" applyAlignment="1" applyProtection="1">
      <alignment horizontal="left" vertical="center" indent="1"/>
      <protection locked="0" hidden="1"/>
    </xf>
    <xf numFmtId="0" fontId="49" fillId="2" borderId="91" xfId="1" applyFont="1" applyBorder="1" applyAlignment="1" applyProtection="1">
      <alignment horizontal="center" vertical="center" wrapText="1"/>
      <protection hidden="1"/>
    </xf>
    <xf numFmtId="0" fontId="49" fillId="2" borderId="86" xfId="1" applyFont="1" applyBorder="1" applyAlignment="1" applyProtection="1">
      <alignment horizontal="center" vertical="center" wrapText="1"/>
      <protection hidden="1"/>
    </xf>
    <xf numFmtId="166" fontId="62" fillId="2" borderId="76" xfId="1" applyNumberFormat="1" applyFont="1" applyBorder="1" applyAlignment="1" applyProtection="1">
      <alignment horizontal="center"/>
      <protection locked="0" hidden="1"/>
    </xf>
    <xf numFmtId="0" fontId="32" fillId="2" borderId="0" xfId="1" applyFont="1" applyAlignment="1" applyProtection="1">
      <alignment vertical="center" wrapText="1"/>
      <protection hidden="1"/>
    </xf>
    <xf numFmtId="0" fontId="32" fillId="2" borderId="157" xfId="1" applyFont="1" applyBorder="1" applyAlignment="1" applyProtection="1">
      <alignment vertical="center" wrapText="1"/>
      <protection hidden="1"/>
    </xf>
    <xf numFmtId="165" fontId="53" fillId="2" borderId="128" xfId="1" applyNumberFormat="1" applyFont="1" applyFill="1" applyBorder="1" applyAlignment="1" applyProtection="1">
      <alignment horizontal="left" vertical="center" indent="1"/>
      <protection locked="0" hidden="1"/>
    </xf>
    <xf numFmtId="165" fontId="14" fillId="2" borderId="127" xfId="1" applyNumberFormat="1" applyFill="1" applyBorder="1" applyAlignment="1" applyProtection="1">
      <alignment horizontal="left" vertical="center" indent="1"/>
      <protection locked="0" hidden="1"/>
    </xf>
    <xf numFmtId="0" fontId="56" fillId="2" borderId="114" xfId="1" applyFont="1" applyBorder="1" applyAlignment="1" applyProtection="1">
      <alignment horizontal="center" vertical="center"/>
      <protection hidden="1"/>
    </xf>
    <xf numFmtId="0" fontId="56" fillId="2" borderId="113" xfId="1" applyFont="1" applyBorder="1" applyAlignment="1" applyProtection="1">
      <alignment horizontal="center" vertical="center"/>
      <protection hidden="1"/>
    </xf>
    <xf numFmtId="165" fontId="53" fillId="2" borderId="129" xfId="1" applyNumberFormat="1" applyFont="1" applyFill="1" applyBorder="1" applyAlignment="1" applyProtection="1">
      <alignment horizontal="left" vertical="center" indent="1"/>
      <protection locked="0" hidden="1"/>
    </xf>
    <xf numFmtId="0" fontId="51" fillId="2" borderId="85" xfId="1" applyFont="1" applyBorder="1" applyAlignment="1" applyProtection="1">
      <alignment horizontal="left" vertical="center" indent="1" shrinkToFit="1"/>
      <protection hidden="1"/>
    </xf>
    <xf numFmtId="0" fontId="51" fillId="2" borderId="75" xfId="1" applyFont="1" applyBorder="1" applyAlignment="1" applyProtection="1">
      <alignment horizontal="left" vertical="center" indent="1" shrinkToFit="1"/>
      <protection hidden="1"/>
    </xf>
    <xf numFmtId="0" fontId="51" fillId="2" borderId="84" xfId="1" applyFont="1" applyBorder="1" applyAlignment="1" applyProtection="1">
      <alignment horizontal="left" vertical="center" indent="1" shrinkToFit="1"/>
      <protection hidden="1"/>
    </xf>
    <xf numFmtId="49" fontId="53" fillId="2" borderId="111" xfId="1" applyNumberFormat="1" applyFont="1" applyFill="1" applyBorder="1" applyAlignment="1" applyProtection="1">
      <alignment horizontal="center"/>
      <protection locked="0" hidden="1"/>
    </xf>
    <xf numFmtId="0" fontId="14" fillId="2" borderId="110" xfId="1" applyFill="1" applyBorder="1" applyProtection="1">
      <protection hidden="1"/>
    </xf>
    <xf numFmtId="0" fontId="52" fillId="2" borderId="94" xfId="1" applyFont="1" applyBorder="1" applyAlignment="1" applyProtection="1">
      <alignment horizontal="left" indent="1"/>
      <protection hidden="1"/>
    </xf>
    <xf numFmtId="0" fontId="52" fillId="2" borderId="93" xfId="1" applyFont="1" applyBorder="1" applyAlignment="1" applyProtection="1">
      <alignment horizontal="left" indent="1"/>
      <protection hidden="1"/>
    </xf>
    <xf numFmtId="0" fontId="52" fillId="2" borderId="92" xfId="1" applyFont="1" applyBorder="1" applyAlignment="1" applyProtection="1">
      <alignment horizontal="left" indent="1"/>
      <protection hidden="1"/>
    </xf>
    <xf numFmtId="0" fontId="14" fillId="2" borderId="111" xfId="1" applyBorder="1" applyProtection="1">
      <protection locked="0" hidden="1"/>
    </xf>
    <xf numFmtId="0" fontId="39" fillId="2" borderId="110" xfId="1" applyFont="1" applyFill="1" applyBorder="1" applyAlignment="1" applyProtection="1">
      <alignment horizontal="left" indent="1"/>
      <protection locked="0" hidden="1"/>
    </xf>
    <xf numFmtId="14" fontId="53" fillId="2" borderId="110" xfId="1" applyNumberFormat="1" applyFont="1" applyBorder="1" applyAlignment="1" applyProtection="1">
      <protection locked="0" hidden="1"/>
    </xf>
    <xf numFmtId="49" fontId="53" fillId="2" borderId="110" xfId="1" applyNumberFormat="1" applyFont="1" applyFill="1" applyBorder="1" applyAlignment="1" applyProtection="1">
      <alignment horizontal="center"/>
      <protection locked="0" hidden="1"/>
    </xf>
    <xf numFmtId="0" fontId="53" fillId="2" borderId="110" xfId="1" applyFont="1" applyFill="1" applyBorder="1" applyAlignment="1" applyProtection="1">
      <alignment horizontal="center"/>
      <protection locked="0" hidden="1"/>
    </xf>
    <xf numFmtId="0" fontId="53" fillId="2" borderId="111" xfId="1" applyFont="1" applyFill="1" applyBorder="1" applyAlignment="1" applyProtection="1">
      <alignment horizontal="center"/>
      <protection locked="0" hidden="1"/>
    </xf>
    <xf numFmtId="0" fontId="39" fillId="2" borderId="110" xfId="1" applyFont="1" applyBorder="1" applyAlignment="1" applyProtection="1">
      <alignment horizontal="left" indent="1"/>
      <protection locked="0"/>
    </xf>
    <xf numFmtId="0" fontId="33" fillId="2" borderId="85" xfId="1" applyFont="1" applyBorder="1" applyAlignment="1" applyProtection="1">
      <alignment horizontal="left" vertical="center" indent="1" shrinkToFit="1"/>
      <protection hidden="1"/>
    </xf>
    <xf numFmtId="0" fontId="33" fillId="2" borderId="84" xfId="1" applyFont="1" applyBorder="1" applyAlignment="1" applyProtection="1">
      <alignment horizontal="left" vertical="center" indent="1" shrinkToFit="1"/>
      <protection hidden="1"/>
    </xf>
    <xf numFmtId="0" fontId="53" fillId="2" borderId="110" xfId="1" applyFont="1" applyFill="1" applyBorder="1" applyAlignment="1" applyProtection="1">
      <alignment horizontal="left" indent="1"/>
      <protection locked="0"/>
    </xf>
    <xf numFmtId="0" fontId="49" fillId="2" borderId="93" xfId="1" applyFont="1" applyBorder="1" applyAlignment="1" applyProtection="1">
      <alignment horizontal="center"/>
      <protection hidden="1"/>
    </xf>
    <xf numFmtId="0" fontId="14" fillId="2" borderId="95" xfId="1" applyBorder="1" applyAlignment="1" applyProtection="1">
      <alignment horizontal="left" indent="1"/>
      <protection locked="0" hidden="1"/>
    </xf>
    <xf numFmtId="0" fontId="14" fillId="2" borderId="94" xfId="1" applyBorder="1" applyAlignment="1" applyProtection="1">
      <alignment horizontal="left" indent="1"/>
      <protection hidden="1"/>
    </xf>
    <xf numFmtId="0" fontId="14" fillId="2" borderId="92" xfId="1" applyBorder="1" applyAlignment="1" applyProtection="1">
      <alignment horizontal="left" indent="1"/>
      <protection hidden="1"/>
    </xf>
    <xf numFmtId="0" fontId="49" fillId="2" borderId="89" xfId="1" applyFont="1" applyBorder="1" applyAlignment="1" applyProtection="1">
      <alignment horizontal="left" vertical="center" wrapText="1" indent="1"/>
      <protection locked="0" hidden="1"/>
    </xf>
    <xf numFmtId="0" fontId="49" fillId="2" borderId="88" xfId="1" applyFont="1" applyBorder="1" applyAlignment="1" applyProtection="1">
      <alignment horizontal="left" vertical="center" wrapText="1" indent="1"/>
      <protection locked="0" hidden="1"/>
    </xf>
    <xf numFmtId="0" fontId="49" fillId="2" borderId="87" xfId="1" applyFont="1" applyBorder="1" applyAlignment="1" applyProtection="1">
      <alignment horizontal="left" vertical="center" wrapText="1" indent="1"/>
      <protection locked="0" hidden="1"/>
    </xf>
    <xf numFmtId="0" fontId="14" fillId="2" borderId="89" xfId="1" applyBorder="1" applyAlignment="1" applyProtection="1">
      <alignment horizontal="left" vertical="center" wrapText="1" indent="1"/>
      <protection locked="0" hidden="1"/>
    </xf>
    <xf numFmtId="0" fontId="14" fillId="2" borderId="88" xfId="1" applyBorder="1" applyAlignment="1" applyProtection="1">
      <alignment horizontal="left" vertical="center" wrapText="1" indent="1"/>
      <protection locked="0" hidden="1"/>
    </xf>
    <xf numFmtId="0" fontId="14" fillId="2" borderId="87" xfId="1" applyBorder="1" applyAlignment="1" applyProtection="1">
      <alignment horizontal="left" vertical="center" wrapText="1" indent="1"/>
      <protection locked="0" hidden="1"/>
    </xf>
    <xf numFmtId="0" fontId="25" fillId="2" borderId="81" xfId="1" applyFont="1" applyFill="1" applyBorder="1" applyAlignment="1" applyProtection="1">
      <alignment horizontal="center"/>
    </xf>
    <xf numFmtId="0" fontId="25" fillId="2" borderId="82" xfId="1" applyFont="1" applyFill="1" applyBorder="1" applyAlignment="1" applyProtection="1">
      <alignment horizontal="center"/>
    </xf>
    <xf numFmtId="0" fontId="39" fillId="2" borderId="89" xfId="1" applyFont="1" applyBorder="1" applyAlignment="1" applyProtection="1">
      <alignment shrinkToFit="1"/>
      <protection locked="0" hidden="1"/>
    </xf>
    <xf numFmtId="0" fontId="39" fillId="2" borderId="87" xfId="1" applyFont="1" applyBorder="1" applyAlignment="1" applyProtection="1">
      <alignment shrinkToFit="1"/>
      <protection locked="0" hidden="1"/>
    </xf>
    <xf numFmtId="0" fontId="39" fillId="2" borderId="77" xfId="1" applyFont="1" applyBorder="1" applyAlignment="1" applyProtection="1">
      <alignment horizontal="center"/>
      <protection locked="0" hidden="1"/>
    </xf>
    <xf numFmtId="0" fontId="39" fillId="2" borderId="0" xfId="1" applyFont="1" applyBorder="1" applyAlignment="1" applyProtection="1">
      <alignment horizontal="center"/>
      <protection locked="0" hidden="1"/>
    </xf>
    <xf numFmtId="0" fontId="39" fillId="2" borderId="78" xfId="1" applyFont="1" applyBorder="1" applyAlignment="1" applyProtection="1">
      <alignment horizontal="center"/>
      <protection locked="0" hidden="1"/>
    </xf>
    <xf numFmtId="14" fontId="39" fillId="2" borderId="77" xfId="1" applyNumberFormat="1" applyFont="1" applyBorder="1" applyAlignment="1" applyProtection="1">
      <alignment horizontal="center"/>
      <protection locked="0" hidden="1"/>
    </xf>
    <xf numFmtId="1" fontId="32" fillId="2" borderId="83" xfId="1" applyNumberFormat="1" applyFont="1" applyFill="1" applyBorder="1" applyAlignment="1" applyProtection="1">
      <alignment horizontal="center"/>
    </xf>
    <xf numFmtId="0" fontId="28" fillId="2" borderId="77" xfId="1" applyFont="1" applyFill="1" applyBorder="1" applyAlignment="1" applyProtection="1">
      <alignment horizontal="center"/>
    </xf>
    <xf numFmtId="0" fontId="28" fillId="2" borderId="78" xfId="1" applyFont="1" applyFill="1" applyBorder="1" applyAlignment="1" applyProtection="1">
      <alignment horizontal="center"/>
    </xf>
    <xf numFmtId="0" fontId="30" fillId="2" borderId="77" xfId="1" applyFont="1" applyFill="1" applyBorder="1" applyAlignment="1" applyProtection="1">
      <alignment horizontal="center"/>
    </xf>
    <xf numFmtId="0" fontId="30" fillId="2" borderId="78" xfId="1" applyFont="1" applyFill="1" applyBorder="1" applyAlignment="1" applyProtection="1">
      <alignment horizontal="center"/>
    </xf>
    <xf numFmtId="1" fontId="20" fillId="2" borderId="77" xfId="1" applyNumberFormat="1" applyFont="1" applyFill="1" applyBorder="1" applyAlignment="1" applyProtection="1">
      <alignment horizontal="center"/>
    </xf>
    <xf numFmtId="1" fontId="20" fillId="2" borderId="0" xfId="1" applyNumberFormat="1" applyFont="1" applyFill="1" applyBorder="1" applyAlignment="1" applyProtection="1">
      <alignment horizontal="center"/>
    </xf>
    <xf numFmtId="0" fontId="39" fillId="2" borderId="77" xfId="1" applyFont="1" applyBorder="1" applyAlignment="1" applyProtection="1">
      <alignment shrinkToFit="1"/>
      <protection locked="0" hidden="1"/>
    </xf>
    <xf numFmtId="0" fontId="39" fillId="2" borderId="78" xfId="1" applyFont="1" applyBorder="1" applyAlignment="1" applyProtection="1">
      <alignment shrinkToFit="1"/>
      <protection locked="0" hidden="1"/>
    </xf>
    <xf numFmtId="0" fontId="29" fillId="2" borderId="77" xfId="1" applyFont="1" applyFill="1" applyBorder="1" applyAlignment="1" applyProtection="1">
      <alignment horizontal="center"/>
    </xf>
    <xf numFmtId="0" fontId="29" fillId="2" borderId="78" xfId="1" applyFont="1" applyFill="1" applyBorder="1" applyAlignment="1" applyProtection="1">
      <alignment horizontal="center"/>
    </xf>
    <xf numFmtId="0" fontId="31" fillId="2" borderId="77" xfId="1" applyFont="1" applyFill="1" applyBorder="1" applyAlignment="1" applyProtection="1">
      <alignment horizontal="center"/>
    </xf>
    <xf numFmtId="0" fontId="31" fillId="2" borderId="78" xfId="1" applyFont="1" applyFill="1" applyBorder="1" applyAlignment="1" applyProtection="1">
      <alignment horizontal="center"/>
    </xf>
    <xf numFmtId="0" fontId="39" fillId="2" borderId="89" xfId="1" applyFont="1" applyBorder="1" applyAlignment="1" applyProtection="1">
      <alignment horizontal="center"/>
      <protection locked="0" hidden="1"/>
    </xf>
    <xf numFmtId="0" fontId="39" fillId="2" borderId="88" xfId="1" applyFont="1" applyBorder="1" applyAlignment="1" applyProtection="1">
      <alignment horizontal="center"/>
      <protection locked="0" hidden="1"/>
    </xf>
    <xf numFmtId="0" fontId="39" fillId="2" borderId="87" xfId="1" applyFont="1" applyBorder="1" applyAlignment="1" applyProtection="1">
      <alignment horizontal="center"/>
      <protection locked="0" hidden="1"/>
    </xf>
    <xf numFmtId="0" fontId="22" fillId="2" borderId="0" xfId="1" applyFont="1" applyAlignment="1" applyProtection="1">
      <protection hidden="1"/>
    </xf>
    <xf numFmtId="0" fontId="45" fillId="2" borderId="89" xfId="1" applyFont="1" applyBorder="1" applyAlignment="1" applyProtection="1">
      <protection hidden="1"/>
    </xf>
    <xf numFmtId="0" fontId="45" fillId="2" borderId="87" xfId="1" applyFont="1" applyBorder="1" applyAlignment="1" applyProtection="1">
      <protection hidden="1"/>
    </xf>
    <xf numFmtId="0" fontId="44" fillId="2" borderId="89" xfId="1" applyFont="1" applyBorder="1" applyAlignment="1" applyProtection="1">
      <alignment horizontal="center"/>
      <protection hidden="1"/>
    </xf>
    <xf numFmtId="0" fontId="44" fillId="2" borderId="88" xfId="1" applyFont="1" applyBorder="1" applyAlignment="1" applyProtection="1">
      <alignment horizontal="center"/>
      <protection hidden="1"/>
    </xf>
    <xf numFmtId="0" fontId="44" fillId="2" borderId="87" xfId="1" applyFont="1" applyBorder="1" applyAlignment="1" applyProtection="1">
      <alignment horizontal="center"/>
      <protection hidden="1"/>
    </xf>
    <xf numFmtId="0" fontId="17" fillId="2" borderId="0" xfId="1" applyFont="1" applyFill="1" applyAlignment="1" applyProtection="1">
      <alignment horizontal="center"/>
      <protection hidden="1"/>
    </xf>
    <xf numFmtId="0" fontId="39" fillId="2" borderId="86" xfId="1" applyFont="1" applyBorder="1" applyAlignment="1" applyProtection="1">
      <alignment horizontal="center"/>
      <protection hidden="1"/>
    </xf>
    <xf numFmtId="0" fontId="47" fillId="2" borderId="86" xfId="1" applyFont="1" applyBorder="1" applyAlignment="1" applyProtection="1">
      <alignment horizontal="center" shrinkToFit="1"/>
      <protection hidden="1"/>
    </xf>
    <xf numFmtId="0" fontId="24" fillId="2" borderId="91" xfId="1" applyFont="1" applyBorder="1" applyAlignment="1" applyProtection="1">
      <alignment horizontal="center" textRotation="90" wrapText="1"/>
      <protection hidden="1"/>
    </xf>
    <xf numFmtId="0" fontId="24" fillId="2" borderId="90" xfId="1" applyFont="1" applyBorder="1" applyAlignment="1" applyProtection="1">
      <alignment horizontal="center" textRotation="90" wrapText="1"/>
      <protection hidden="1"/>
    </xf>
    <xf numFmtId="0" fontId="24" fillId="2" borderId="86" xfId="1" applyFont="1" applyBorder="1" applyAlignment="1" applyProtection="1">
      <alignment horizontal="center" textRotation="90" wrapText="1"/>
      <protection hidden="1"/>
    </xf>
    <xf numFmtId="0" fontId="48" fillId="2" borderId="94" xfId="1" applyFont="1" applyBorder="1" applyAlignment="1" applyProtection="1">
      <alignment horizontal="center"/>
      <protection hidden="1"/>
    </xf>
    <xf numFmtId="0" fontId="48" fillId="2" borderId="93" xfId="1" applyFont="1" applyBorder="1" applyAlignment="1" applyProtection="1">
      <alignment horizontal="center"/>
      <protection hidden="1"/>
    </xf>
    <xf numFmtId="0" fontId="48" fillId="2" borderId="92" xfId="1" applyFont="1" applyBorder="1" applyAlignment="1" applyProtection="1">
      <alignment horizontal="center"/>
      <protection hidden="1"/>
    </xf>
    <xf numFmtId="0" fontId="48" fillId="2" borderId="89" xfId="1" applyFont="1" applyBorder="1" applyAlignment="1" applyProtection="1">
      <alignment horizontal="center"/>
      <protection hidden="1"/>
    </xf>
    <xf numFmtId="0" fontId="48" fillId="2" borderId="88" xfId="1" applyFont="1" applyBorder="1" applyAlignment="1" applyProtection="1">
      <alignment horizontal="center"/>
      <protection hidden="1"/>
    </xf>
    <xf numFmtId="0" fontId="48" fillId="2" borderId="87" xfId="1" applyFont="1" applyBorder="1" applyAlignment="1" applyProtection="1">
      <alignment horizontal="center"/>
      <protection hidden="1"/>
    </xf>
    <xf numFmtId="0" fontId="19" fillId="2" borderId="0" xfId="1" applyFont="1" applyAlignment="1" applyProtection="1">
      <protection hidden="1"/>
    </xf>
    <xf numFmtId="0" fontId="17" fillId="5" borderId="0" xfId="1" applyFont="1" applyFill="1" applyAlignment="1" applyProtection="1">
      <alignment horizontal="center"/>
      <protection hidden="1"/>
    </xf>
    <xf numFmtId="0" fontId="18" fillId="5" borderId="0" xfId="1" applyFont="1" applyFill="1" applyBorder="1" applyAlignment="1" applyProtection="1">
      <alignment horizontal="center"/>
      <protection hidden="1"/>
    </xf>
    <xf numFmtId="0" fontId="17" fillId="5" borderId="0" xfId="1" applyFont="1" applyFill="1" applyBorder="1" applyAlignment="1" applyProtection="1">
      <alignment horizontal="center"/>
      <protection hidden="1"/>
    </xf>
    <xf numFmtId="0" fontId="45" fillId="2" borderId="94" xfId="1" applyFont="1" applyBorder="1" applyAlignment="1" applyProtection="1">
      <protection hidden="1"/>
    </xf>
    <xf numFmtId="0" fontId="45" fillId="2" borderId="92" xfId="1" applyFont="1" applyBorder="1" applyAlignment="1" applyProtection="1">
      <protection hidden="1"/>
    </xf>
    <xf numFmtId="14" fontId="44" fillId="2" borderId="94" xfId="1" applyNumberFormat="1" applyFont="1" applyBorder="1" applyAlignment="1" applyProtection="1">
      <alignment horizontal="center"/>
      <protection hidden="1"/>
    </xf>
    <xf numFmtId="0" fontId="44" fillId="2" borderId="93" xfId="1" applyFont="1" applyBorder="1" applyAlignment="1" applyProtection="1">
      <alignment horizontal="center"/>
      <protection hidden="1"/>
    </xf>
    <xf numFmtId="0" fontId="44" fillId="2" borderId="92" xfId="1" applyFont="1" applyBorder="1" applyAlignment="1" applyProtection="1">
      <alignment horizontal="center"/>
      <protection hidden="1"/>
    </xf>
    <xf numFmtId="0" fontId="1" fillId="2" borderId="72" xfId="4" applyFont="1" applyFill="1" applyBorder="1" applyAlignment="1" applyProtection="1">
      <alignment horizontal="left" vertical="center"/>
      <protection locked="0" hidden="1"/>
    </xf>
    <xf numFmtId="0" fontId="1" fillId="2" borderId="73" xfId="4" applyFont="1" applyFill="1" applyBorder="1" applyAlignment="1" applyProtection="1">
      <alignment horizontal="left" vertical="center"/>
      <protection locked="0" hidden="1"/>
    </xf>
    <xf numFmtId="0" fontId="9" fillId="2" borderId="66" xfId="4" applyFont="1" applyFill="1" applyBorder="1" applyAlignment="1" applyProtection="1">
      <alignment horizontal="left" indent="1"/>
      <protection locked="0" hidden="1"/>
    </xf>
    <xf numFmtId="0" fontId="1" fillId="2" borderId="74" xfId="4" applyFont="1" applyFill="1" applyBorder="1" applyAlignment="1" applyProtection="1">
      <alignment horizontal="left" vertical="center"/>
      <protection locked="0" hidden="1"/>
    </xf>
    <xf numFmtId="0" fontId="9" fillId="2" borderId="66" xfId="4" applyFont="1" applyFill="1" applyBorder="1" applyAlignment="1" applyProtection="1">
      <alignment horizontal="center"/>
      <protection locked="0" hidden="1"/>
    </xf>
    <xf numFmtId="0" fontId="2" fillId="2" borderId="28" xfId="4" applyFont="1" applyFill="1" applyBorder="1" applyAlignment="1" applyProtection="1">
      <alignment horizontal="center" vertical="center"/>
      <protection hidden="1"/>
    </xf>
    <xf numFmtId="0" fontId="0" fillId="2" borderId="70" xfId="4" applyFont="1" applyFill="1" applyBorder="1" applyAlignment="1" applyProtection="1">
      <alignment horizontal="left" indent="1"/>
      <protection hidden="1"/>
    </xf>
    <xf numFmtId="0" fontId="0" fillId="2" borderId="46" xfId="4" applyFont="1" applyFill="1" applyBorder="1" applyAlignment="1" applyProtection="1">
      <alignment horizontal="left" indent="1"/>
      <protection hidden="1"/>
    </xf>
    <xf numFmtId="0" fontId="0" fillId="2" borderId="71" xfId="4" applyFont="1" applyFill="1" applyBorder="1" applyAlignment="1" applyProtection="1">
      <alignment horizontal="left" indent="1"/>
      <protection hidden="1"/>
    </xf>
    <xf numFmtId="0" fontId="9" fillId="2" borderId="66" xfId="4" applyFont="1" applyFill="1" applyBorder="1" applyProtection="1">
      <protection locked="0" hidden="1"/>
    </xf>
    <xf numFmtId="0" fontId="1" fillId="2" borderId="43" xfId="4" applyFont="1" applyFill="1" applyBorder="1" applyAlignment="1" applyProtection="1">
      <alignment horizontal="left" vertical="top" wrapText="1" indent="1"/>
      <protection locked="0" hidden="1"/>
    </xf>
    <xf numFmtId="0" fontId="1" fillId="2" borderId="44" xfId="4" applyFont="1" applyFill="1" applyBorder="1" applyAlignment="1" applyProtection="1">
      <alignment horizontal="left" vertical="top" wrapText="1" indent="1"/>
      <protection locked="0" hidden="1"/>
    </xf>
    <xf numFmtId="0" fontId="1" fillId="2" borderId="45" xfId="4" applyFont="1" applyFill="1" applyBorder="1" applyAlignment="1" applyProtection="1">
      <alignment horizontal="left" vertical="top" wrapText="1" indent="1"/>
      <protection locked="0" hidden="1"/>
    </xf>
    <xf numFmtId="0" fontId="0" fillId="2" borderId="69" xfId="4" applyFont="1" applyFill="1" applyBorder="1" applyAlignment="1" applyProtection="1">
      <alignment horizontal="left" indent="1"/>
      <protection locked="0" hidden="1"/>
    </xf>
    <xf numFmtId="0" fontId="9" fillId="2" borderId="68" xfId="4" applyFont="1" applyFill="1" applyBorder="1" applyAlignment="1" applyProtection="1">
      <alignment horizontal="center"/>
      <protection locked="0" hidden="1"/>
    </xf>
    <xf numFmtId="0" fontId="0" fillId="2" borderId="66" xfId="4" applyFont="1" applyFill="1" applyBorder="1" applyProtection="1">
      <protection locked="0" hidden="1"/>
    </xf>
    <xf numFmtId="0" fontId="0" fillId="2" borderId="68" xfId="4" applyFont="1" applyFill="1" applyBorder="1" applyProtection="1">
      <protection locked="0" hidden="1"/>
    </xf>
    <xf numFmtId="0" fontId="1" fillId="2" borderId="59" xfId="4" applyFont="1" applyFill="1" applyBorder="1" applyAlignment="1" applyProtection="1">
      <alignment horizontal="center"/>
      <protection hidden="1"/>
    </xf>
    <xf numFmtId="0" fontId="1" fillId="2" borderId="60" xfId="4" applyFont="1" applyFill="1" applyBorder="1" applyAlignment="1" applyProtection="1">
      <alignment horizontal="center"/>
      <protection hidden="1"/>
    </xf>
    <xf numFmtId="0" fontId="3" fillId="2" borderId="51" xfId="4" applyFont="1" applyFill="1" applyBorder="1" applyAlignment="1" applyProtection="1">
      <alignment horizontal="left" vertical="top" indent="1"/>
      <protection locked="0" hidden="1"/>
    </xf>
    <xf numFmtId="0" fontId="3" fillId="2" borderId="52" xfId="4" applyFont="1" applyFill="1" applyBorder="1" applyAlignment="1" applyProtection="1">
      <alignment horizontal="left" vertical="top" indent="1"/>
      <protection locked="0" hidden="1"/>
    </xf>
    <xf numFmtId="0" fontId="3" fillId="2" borderId="53" xfId="4" applyFont="1" applyFill="1" applyBorder="1" applyAlignment="1" applyProtection="1">
      <alignment horizontal="left" vertical="top" indent="1"/>
      <protection locked="0" hidden="1"/>
    </xf>
    <xf numFmtId="0" fontId="3" fillId="2" borderId="54" xfId="4" applyFont="1" applyFill="1" applyBorder="1" applyAlignment="1" applyProtection="1">
      <alignment horizontal="left" vertical="top" indent="1"/>
      <protection locked="0" hidden="1"/>
    </xf>
    <xf numFmtId="165" fontId="9" fillId="2" borderId="55" xfId="4" applyNumberFormat="1" applyFont="1" applyFill="1" applyBorder="1" applyAlignment="1" applyProtection="1">
      <alignment horizontal="left" vertical="center" indent="1"/>
      <protection locked="0" hidden="1"/>
    </xf>
    <xf numFmtId="165" fontId="0" fillId="2" borderId="56" xfId="4" applyNumberFormat="1" applyFont="1" applyFill="1" applyBorder="1" applyAlignment="1" applyProtection="1">
      <alignment horizontal="left" vertical="center" indent="1"/>
      <protection locked="0" hidden="1"/>
    </xf>
    <xf numFmtId="0" fontId="5" fillId="2" borderId="57" xfId="4" applyFont="1" applyFill="1" applyBorder="1" applyAlignment="1" applyProtection="1">
      <alignment horizontal="center" vertical="center"/>
      <protection hidden="1"/>
    </xf>
    <xf numFmtId="0" fontId="5" fillId="2" borderId="58" xfId="4" applyFont="1" applyFill="1" applyBorder="1" applyAlignment="1" applyProtection="1">
      <alignment horizontal="center" vertical="center"/>
      <protection hidden="1"/>
    </xf>
    <xf numFmtId="0" fontId="3" fillId="2" borderId="49" xfId="4" applyFont="1" applyFill="1" applyBorder="1" applyAlignment="1" applyProtection="1">
      <alignment horizontal="left" vertical="center" indent="1"/>
      <protection locked="0" hidden="1"/>
    </xf>
    <xf numFmtId="0" fontId="3" fillId="2" borderId="50" xfId="4" applyFont="1" applyFill="1" applyBorder="1" applyAlignment="1" applyProtection="1">
      <alignment horizontal="left" vertical="center" indent="1"/>
      <protection locked="0" hidden="1"/>
    </xf>
    <xf numFmtId="0" fontId="3" fillId="2" borderId="51" xfId="4" applyFont="1" applyFill="1" applyBorder="1" applyAlignment="1" applyProtection="1">
      <alignment horizontal="left" vertical="center" indent="1"/>
      <protection locked="0" hidden="1"/>
    </xf>
    <xf numFmtId="0" fontId="3" fillId="2" borderId="52" xfId="4" applyFont="1" applyFill="1" applyBorder="1" applyAlignment="1" applyProtection="1">
      <alignment horizontal="left" vertical="center" indent="1"/>
      <protection locked="0" hidden="1"/>
    </xf>
    <xf numFmtId="0" fontId="6" fillId="3" borderId="23" xfId="4" applyFont="1" applyFill="1" applyBorder="1" applyAlignment="1" applyProtection="1">
      <alignment horizontal="left" vertical="center" indent="1"/>
      <protection locked="0" hidden="1"/>
    </xf>
    <xf numFmtId="0" fontId="10" fillId="3" borderId="23" xfId="4" applyFont="1" applyFill="1" applyBorder="1" applyAlignment="1" applyProtection="1">
      <alignment horizontal="left" vertical="center" indent="1"/>
      <protection locked="0" hidden="1"/>
    </xf>
    <xf numFmtId="0" fontId="10" fillId="3" borderId="24" xfId="4" applyFont="1" applyFill="1" applyBorder="1" applyAlignment="1" applyProtection="1">
      <alignment horizontal="left" vertical="center" indent="1"/>
      <protection locked="0" hidden="1"/>
    </xf>
    <xf numFmtId="0" fontId="3" fillId="2" borderId="66" xfId="4" applyFont="1" applyFill="1" applyBorder="1" applyAlignment="1" applyProtection="1">
      <alignment horizontal="left" indent="1"/>
      <protection locked="0" hidden="1"/>
    </xf>
    <xf numFmtId="0" fontId="1" fillId="2" borderId="0" xfId="4" applyFont="1" applyFill="1" applyAlignment="1" applyProtection="1">
      <alignment horizontal="right"/>
      <protection hidden="1"/>
    </xf>
    <xf numFmtId="14" fontId="3" fillId="2" borderId="66" xfId="4" applyNumberFormat="1" applyFont="1" applyFill="1" applyBorder="1" applyAlignment="1" applyProtection="1">
      <alignment horizontal="center"/>
      <protection locked="0" hidden="1"/>
    </xf>
    <xf numFmtId="0" fontId="3" fillId="2" borderId="66" xfId="4" applyFont="1" applyFill="1" applyBorder="1" applyAlignment="1" applyProtection="1">
      <alignment horizontal="center"/>
      <protection locked="0" hidden="1"/>
    </xf>
    <xf numFmtId="0" fontId="7" fillId="2" borderId="0" xfId="4" applyFont="1" applyFill="1" applyAlignment="1" applyProtection="1">
      <alignment vertical="center" wrapText="1"/>
      <protection hidden="1"/>
    </xf>
    <xf numFmtId="0" fontId="7" fillId="2" borderId="67" xfId="4" applyFont="1" applyFill="1" applyBorder="1" applyAlignment="1" applyProtection="1">
      <alignment vertical="center" wrapText="1"/>
      <protection hidden="1"/>
    </xf>
    <xf numFmtId="0" fontId="11" fillId="2" borderId="0" xfId="4" applyFont="1" applyFill="1" applyAlignment="1" applyProtection="1">
      <alignment horizontal="center"/>
      <protection hidden="1"/>
    </xf>
    <xf numFmtId="0" fontId="1" fillId="2" borderId="57" xfId="4" applyFont="1" applyFill="1" applyBorder="1" applyAlignment="1" applyProtection="1">
      <alignment horizontal="center" vertical="center" wrapText="1"/>
      <protection hidden="1"/>
    </xf>
    <xf numFmtId="0" fontId="1" fillId="2" borderId="58" xfId="4" applyFont="1" applyFill="1" applyBorder="1" applyAlignment="1" applyProtection="1">
      <alignment horizontal="center" vertical="center" wrapText="1"/>
      <protection hidden="1"/>
    </xf>
    <xf numFmtId="0" fontId="1" fillId="2" borderId="63" xfId="4" applyFont="1" applyFill="1" applyBorder="1" applyAlignment="1" applyProtection="1">
      <alignment horizontal="center"/>
      <protection hidden="1"/>
    </xf>
    <xf numFmtId="0" fontId="1" fillId="2" borderId="64" xfId="4" applyFont="1" applyFill="1" applyBorder="1" applyAlignment="1" applyProtection="1">
      <alignment horizontal="center"/>
      <protection hidden="1"/>
    </xf>
    <xf numFmtId="0" fontId="1" fillId="2" borderId="65" xfId="4" applyFont="1" applyFill="1" applyBorder="1" applyAlignment="1" applyProtection="1">
      <alignment horizontal="center"/>
      <protection hidden="1"/>
    </xf>
    <xf numFmtId="0" fontId="1" fillId="2" borderId="49" xfId="4" applyFont="1" applyFill="1" applyBorder="1" applyAlignment="1" applyProtection="1">
      <alignment horizontal="left" indent="1"/>
      <protection hidden="1"/>
    </xf>
    <xf numFmtId="0" fontId="0" fillId="2" borderId="50" xfId="4" applyFont="1" applyFill="1" applyBorder="1" applyAlignment="1" applyProtection="1">
      <alignment horizontal="left" indent="1"/>
      <protection hidden="1"/>
    </xf>
    <xf numFmtId="0" fontId="1" fillId="2" borderId="61" xfId="4" applyFont="1" applyFill="1" applyBorder="1" applyAlignment="1" applyProtection="1">
      <alignment horizontal="left" indent="1"/>
      <protection hidden="1"/>
    </xf>
    <xf numFmtId="0" fontId="0" fillId="2" borderId="62" xfId="4" applyFont="1" applyFill="1" applyBorder="1" applyAlignment="1" applyProtection="1">
      <alignment horizontal="left" indent="1"/>
      <protection hidden="1"/>
    </xf>
    <xf numFmtId="0" fontId="53" fillId="2" borderId="110" xfId="1" applyFont="1" applyBorder="1" applyAlignment="1" applyProtection="1">
      <protection locked="0"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0" fillId="2" borderId="69" xfId="0"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cellXfs>
  <cellStyles count="5">
    <cellStyle name="Excel Built-in Normal" xfId="2"/>
    <cellStyle name="normální" xfId="0" builtinId="0"/>
    <cellStyle name="normální 2" xfId="1"/>
    <cellStyle name="normální 3" xfId="4"/>
    <cellStyle name="Styl 1" xfId="3"/>
  </cellStyles>
  <dxfs count="258">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2.wmf"/></Relationships>
</file>

<file path=xl/drawings/_rels/drawing7.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pageSetUpPr fitToPage="1"/>
  </sheetPr>
  <dimension ref="A1:IU282"/>
  <sheetViews>
    <sheetView showGridLines="0" showRowColHeaders="0" tabSelected="1" workbookViewId="0">
      <selection activeCell="K32" sqref="K32:L32"/>
    </sheetView>
  </sheetViews>
  <sheetFormatPr defaultColWidth="0" defaultRowHeight="12.75"/>
  <cols>
    <col min="1" max="1" width="10.7109375" style="76" customWidth="1"/>
    <col min="2" max="2" width="15.7109375" style="76" customWidth="1"/>
    <col min="3" max="3" width="5.7109375" style="76" customWidth="1"/>
    <col min="4" max="5" width="6.7109375" style="76" customWidth="1"/>
    <col min="6" max="6" width="4.7109375" style="76" customWidth="1"/>
    <col min="7" max="7" width="6.7109375" style="76" customWidth="1"/>
    <col min="8" max="8" width="5.7109375" style="76" customWidth="1"/>
    <col min="9" max="9" width="6.7109375" style="77" customWidth="1"/>
    <col min="10" max="10" width="1.7109375" style="77" customWidth="1"/>
    <col min="11" max="11" width="10.7109375" style="77" customWidth="1"/>
    <col min="12" max="12" width="15.7109375" style="77" customWidth="1"/>
    <col min="13" max="13" width="5.7109375" style="76" customWidth="1"/>
    <col min="14" max="15" width="6.7109375" style="76" customWidth="1"/>
    <col min="16" max="16" width="4.7109375" style="76" customWidth="1"/>
    <col min="17" max="17" width="6.7109375" style="73" customWidth="1"/>
    <col min="18" max="18" width="5.7109375" style="73" customWidth="1"/>
    <col min="19" max="19" width="6.7109375" style="73" customWidth="1"/>
    <col min="20" max="20" width="1.5703125" style="73" customWidth="1"/>
    <col min="21" max="21" width="9.140625" style="75" customWidth="1"/>
    <col min="22" max="22" width="9.140625" style="74" hidden="1" customWidth="1"/>
    <col min="23" max="23" width="6.28515625" style="74" hidden="1" customWidth="1"/>
    <col min="24" max="24" width="21.42578125" style="74" hidden="1" customWidth="1"/>
    <col min="25" max="25" width="16.28515625" style="74" hidden="1" customWidth="1"/>
    <col min="26" max="26" width="28.140625" style="74" hidden="1" customWidth="1"/>
    <col min="27" max="27" width="8.28515625" style="74" hidden="1" customWidth="1"/>
    <col min="28" max="255" width="9.140625" style="73" hidden="1" customWidth="1"/>
    <col min="256" max="16384" width="0" style="73" hidden="1"/>
  </cols>
  <sheetData>
    <row r="1" spans="1:28" ht="40.5" customHeight="1">
      <c r="A1" s="73"/>
      <c r="B1" s="401" t="s">
        <v>398</v>
      </c>
      <c r="C1" s="401"/>
      <c r="D1" s="378" t="s">
        <v>1</v>
      </c>
      <c r="E1" s="378"/>
      <c r="F1" s="378"/>
      <c r="G1" s="378"/>
      <c r="H1" s="378"/>
      <c r="I1" s="378"/>
      <c r="J1" s="73"/>
      <c r="K1" s="269" t="s">
        <v>397</v>
      </c>
      <c r="L1" s="377" t="s">
        <v>85</v>
      </c>
      <c r="M1" s="377"/>
      <c r="N1" s="377"/>
      <c r="O1" s="391" t="s">
        <v>396</v>
      </c>
      <c r="P1" s="391"/>
      <c r="Q1" s="400">
        <v>43472</v>
      </c>
      <c r="R1" s="400"/>
      <c r="S1" s="400"/>
      <c r="V1" s="362"/>
      <c r="W1" s="362"/>
      <c r="X1" s="362"/>
      <c r="Y1" s="362"/>
      <c r="Z1" s="362"/>
      <c r="AA1" s="362"/>
      <c r="AB1" s="267"/>
    </row>
    <row r="2" spans="1:28" ht="9.9499999999999993" customHeight="1" thickBot="1">
      <c r="A2" s="73"/>
      <c r="B2" s="402"/>
      <c r="C2" s="402"/>
      <c r="D2" s="73"/>
      <c r="E2" s="73"/>
      <c r="F2" s="73"/>
      <c r="G2" s="73"/>
      <c r="H2" s="73"/>
      <c r="I2" s="73"/>
      <c r="J2" s="73"/>
      <c r="K2" s="73"/>
      <c r="L2" s="73"/>
      <c r="M2" s="73"/>
      <c r="N2" s="73"/>
      <c r="O2" s="73"/>
      <c r="P2" s="73"/>
    </row>
    <row r="3" spans="1:28" ht="20.100000000000001" customHeight="1" thickBot="1">
      <c r="A3" s="266" t="s">
        <v>6</v>
      </c>
      <c r="B3" s="379" t="s">
        <v>87</v>
      </c>
      <c r="C3" s="380"/>
      <c r="D3" s="380"/>
      <c r="E3" s="380"/>
      <c r="F3" s="380"/>
      <c r="G3" s="380"/>
      <c r="H3" s="380"/>
      <c r="I3" s="381"/>
      <c r="J3" s="73"/>
      <c r="K3" s="266" t="s">
        <v>8</v>
      </c>
      <c r="L3" s="379" t="s">
        <v>83</v>
      </c>
      <c r="M3" s="380"/>
      <c r="N3" s="380"/>
      <c r="O3" s="380"/>
      <c r="P3" s="380"/>
      <c r="Q3" s="380"/>
      <c r="R3" s="380"/>
      <c r="S3" s="381"/>
    </row>
    <row r="4" spans="1:28" ht="5.0999999999999996" customHeight="1">
      <c r="A4" s="73"/>
      <c r="B4" s="73"/>
      <c r="C4" s="73"/>
      <c r="D4" s="73"/>
      <c r="E4" s="73"/>
      <c r="F4" s="73"/>
      <c r="G4" s="73"/>
      <c r="H4" s="73"/>
      <c r="I4" s="73"/>
      <c r="J4" s="73"/>
      <c r="K4" s="73"/>
      <c r="L4" s="73"/>
      <c r="M4" s="73"/>
      <c r="N4" s="73"/>
      <c r="O4" s="73"/>
      <c r="P4" s="73"/>
    </row>
    <row r="5" spans="1:28" ht="12.95" customHeight="1">
      <c r="A5" s="371" t="s">
        <v>10</v>
      </c>
      <c r="B5" s="392"/>
      <c r="C5" s="398" t="s">
        <v>11</v>
      </c>
      <c r="D5" s="384" t="s">
        <v>12</v>
      </c>
      <c r="E5" s="385"/>
      <c r="F5" s="385"/>
      <c r="G5" s="386"/>
      <c r="H5" s="265" t="s">
        <v>19</v>
      </c>
      <c r="I5" s="265" t="s">
        <v>13</v>
      </c>
      <c r="J5" s="73"/>
      <c r="K5" s="371" t="s">
        <v>10</v>
      </c>
      <c r="L5" s="392"/>
      <c r="M5" s="398" t="s">
        <v>11</v>
      </c>
      <c r="N5" s="384" t="s">
        <v>12</v>
      </c>
      <c r="O5" s="385"/>
      <c r="P5" s="385"/>
      <c r="Q5" s="386"/>
      <c r="R5" s="265" t="s">
        <v>19</v>
      </c>
      <c r="S5" s="265" t="s">
        <v>13</v>
      </c>
    </row>
    <row r="6" spans="1:28" ht="12.95" customHeight="1">
      <c r="A6" s="394" t="s">
        <v>14</v>
      </c>
      <c r="B6" s="395"/>
      <c r="C6" s="399"/>
      <c r="D6" s="264" t="s">
        <v>15</v>
      </c>
      <c r="E6" s="263" t="s">
        <v>16</v>
      </c>
      <c r="F6" s="263" t="s">
        <v>17</v>
      </c>
      <c r="G6" s="262" t="s">
        <v>18</v>
      </c>
      <c r="H6" s="261" t="s">
        <v>395</v>
      </c>
      <c r="I6" s="261" t="s">
        <v>20</v>
      </c>
      <c r="J6" s="73"/>
      <c r="K6" s="394" t="s">
        <v>14</v>
      </c>
      <c r="L6" s="395"/>
      <c r="M6" s="399"/>
      <c r="N6" s="264" t="s">
        <v>15</v>
      </c>
      <c r="O6" s="263" t="s">
        <v>16</v>
      </c>
      <c r="P6" s="263" t="s">
        <v>17</v>
      </c>
      <c r="Q6" s="262" t="s">
        <v>18</v>
      </c>
      <c r="R6" s="261" t="s">
        <v>395</v>
      </c>
      <c r="S6" s="261" t="s">
        <v>20</v>
      </c>
    </row>
    <row r="7" spans="1:28" ht="5.0999999999999996" customHeight="1" thickBot="1">
      <c r="C7" s="73"/>
      <c r="D7" s="73"/>
      <c r="E7" s="73"/>
      <c r="F7" s="73"/>
      <c r="G7" s="73"/>
      <c r="H7" s="73"/>
      <c r="I7" s="73"/>
      <c r="J7" s="73"/>
      <c r="K7" s="76"/>
      <c r="L7" s="76"/>
      <c r="M7" s="73"/>
      <c r="N7" s="73"/>
      <c r="O7" s="73"/>
      <c r="P7" s="73"/>
    </row>
    <row r="8" spans="1:28" ht="12.95" customHeight="1" thickTop="1">
      <c r="A8" s="387" t="str">
        <f>DGET('14.dpC-dpB'!$A$106:$E$266,"příjmení",A92:A93)</f>
        <v>MICHÁLEK</v>
      </c>
      <c r="B8" s="388"/>
      <c r="C8" s="254" t="s">
        <v>393</v>
      </c>
      <c r="D8" s="259">
        <v>130</v>
      </c>
      <c r="E8" s="258">
        <v>26</v>
      </c>
      <c r="F8" s="258">
        <v>12</v>
      </c>
      <c r="G8" s="257">
        <f>IF(ISBLANK(D8),"",D8+E8)</f>
        <v>156</v>
      </c>
      <c r="H8" s="250">
        <f>IF(ISNUMBER(G8),IF(G8&gt;Q8,1,IF(G8=Q8,0.5,0)),"")</f>
        <v>0</v>
      </c>
      <c r="I8" s="260" t="s">
        <v>394</v>
      </c>
      <c r="J8" s="73"/>
      <c r="K8" s="387" t="str">
        <f>DGET('14.dpC-dpB'!$A$106:$E$266,"příjmení",K92:K93)</f>
        <v>ŠTOČEK</v>
      </c>
      <c r="L8" s="388"/>
      <c r="M8" s="254" t="s">
        <v>393</v>
      </c>
      <c r="N8" s="259">
        <v>139</v>
      </c>
      <c r="O8" s="258">
        <v>44</v>
      </c>
      <c r="P8" s="258">
        <v>8</v>
      </c>
      <c r="Q8" s="257">
        <f>IF(ISBLANK(N8),"",N8+O8)</f>
        <v>183</v>
      </c>
      <c r="R8" s="250">
        <f>IF(ISNUMBER(Q8),IF(G8&lt;Q8,1,IF(G8=Q8,0.5,0)),"")</f>
        <v>1</v>
      </c>
      <c r="S8" s="244"/>
    </row>
    <row r="9" spans="1:28" ht="12.95" customHeight="1" thickBot="1">
      <c r="A9" s="389"/>
      <c r="B9" s="390"/>
      <c r="C9" s="249" t="s">
        <v>392</v>
      </c>
      <c r="D9" s="248">
        <v>134</v>
      </c>
      <c r="E9" s="247">
        <v>71</v>
      </c>
      <c r="F9" s="247">
        <v>1</v>
      </c>
      <c r="G9" s="246">
        <f>IF(ISBLANK(D9),"",D9+E9)</f>
        <v>205</v>
      </c>
      <c r="H9" s="245">
        <f>IF(ISNUMBER(G9),IF(G9&gt;Q9,1,IF(G9=Q9,0.5,0)),"")</f>
        <v>1</v>
      </c>
      <c r="I9" s="256">
        <f>IF(COUNT(Q12),SUM(G12-Q12),"")</f>
        <v>-8</v>
      </c>
      <c r="J9" s="73"/>
      <c r="K9" s="389"/>
      <c r="L9" s="390"/>
      <c r="M9" s="249" t="s">
        <v>392</v>
      </c>
      <c r="N9" s="248">
        <v>134</v>
      </c>
      <c r="O9" s="247">
        <v>52</v>
      </c>
      <c r="P9" s="247">
        <v>2</v>
      </c>
      <c r="Q9" s="246">
        <f>IF(ISBLANK(N9),"",N9+O9)</f>
        <v>186</v>
      </c>
      <c r="R9" s="245">
        <f>IF(ISNUMBER(Q9),IF(G9&lt;Q9,1,IF(G9=Q9,0.5,0)),"")</f>
        <v>0</v>
      </c>
      <c r="S9" s="244"/>
    </row>
    <row r="10" spans="1:28" ht="9.9499999999999993" customHeight="1" thickTop="1">
      <c r="A10" s="367" t="str">
        <f>DGET('14.dpC-dpB'!$A$106:$E$266,"jméno",A92:A93)</f>
        <v>Jaroslav</v>
      </c>
      <c r="B10" s="368"/>
      <c r="C10" s="243"/>
      <c r="D10" s="242"/>
      <c r="E10" s="242"/>
      <c r="F10" s="242"/>
      <c r="G10" s="242"/>
      <c r="H10" s="242"/>
      <c r="I10" s="241"/>
      <c r="J10" s="73"/>
      <c r="K10" s="367" t="str">
        <f>DGET('14.dpC-dpB'!$A$106:$E$266,"jméno",K92:K93)</f>
        <v>Jiří</v>
      </c>
      <c r="L10" s="368"/>
      <c r="M10" s="243"/>
      <c r="N10" s="242"/>
      <c r="O10" s="242"/>
      <c r="P10" s="242"/>
      <c r="Q10" s="242"/>
      <c r="R10" s="242"/>
      <c r="S10" s="241"/>
    </row>
    <row r="11" spans="1:28" ht="9.9499999999999993" customHeight="1" thickBot="1">
      <c r="A11" s="369"/>
      <c r="B11" s="370"/>
      <c r="C11" s="240"/>
      <c r="D11" s="239"/>
      <c r="E11" s="239"/>
      <c r="F11" s="239"/>
      <c r="G11" s="238"/>
      <c r="H11" s="238"/>
      <c r="I11" s="363">
        <f>IF(ISNUMBER(G12),IF(G12&gt;Q12,1,IF(G12=Q12,0.5,0)),"")</f>
        <v>0</v>
      </c>
      <c r="J11" s="73"/>
      <c r="K11" s="369"/>
      <c r="L11" s="370"/>
      <c r="M11" s="240"/>
      <c r="N11" s="239"/>
      <c r="O11" s="239"/>
      <c r="P11" s="239"/>
      <c r="Q11" s="238"/>
      <c r="R11" s="238"/>
      <c r="S11" s="363">
        <f>IF(ISNUMBER(Q12),IF(G12&lt;Q12,1,IF(G12=Q12,0.5,0)),"")</f>
        <v>1</v>
      </c>
    </row>
    <row r="12" spans="1:28" ht="15.95" customHeight="1" thickBot="1">
      <c r="A12" s="396">
        <v>14500</v>
      </c>
      <c r="B12" s="397"/>
      <c r="C12" s="237" t="s">
        <v>18</v>
      </c>
      <c r="D12" s="236">
        <f>IF(ISNUMBER(D8),SUM(D8:D11),"")</f>
        <v>264</v>
      </c>
      <c r="E12" s="235">
        <f>IF(ISNUMBER(E8),SUM(E8:E11),"")</f>
        <v>97</v>
      </c>
      <c r="F12" s="234">
        <f>IF(ISNUMBER(F8),SUM(F8:F11),"")</f>
        <v>13</v>
      </c>
      <c r="G12" s="233">
        <f>IF(ISNUMBER(G8),SUM(G8:G11),"")</f>
        <v>361</v>
      </c>
      <c r="H12" s="232">
        <f>IF(ISNUMBER($G12),SUM(H8:H11),"")</f>
        <v>1</v>
      </c>
      <c r="I12" s="364"/>
      <c r="J12" s="73"/>
      <c r="K12" s="393">
        <v>22958</v>
      </c>
      <c r="L12" s="383"/>
      <c r="M12" s="237" t="s">
        <v>18</v>
      </c>
      <c r="N12" s="236">
        <f>IF(ISNUMBER(N8),SUM(N8:N11),"")</f>
        <v>273</v>
      </c>
      <c r="O12" s="235">
        <f>IF(ISNUMBER(O8),SUM(O8:O11),"")</f>
        <v>96</v>
      </c>
      <c r="P12" s="234">
        <f>IF(ISNUMBER(P8),SUM(P8:P11),"")</f>
        <v>10</v>
      </c>
      <c r="Q12" s="233">
        <f>IF(ISNUMBER(Q8),SUM(Q8:Q11),"")</f>
        <v>369</v>
      </c>
      <c r="R12" s="232">
        <f>IF(ISNUMBER($Q12),SUM(R7:R11),"")</f>
        <v>1</v>
      </c>
      <c r="S12" s="364"/>
    </row>
    <row r="13" spans="1:28" ht="12.95" customHeight="1" thickTop="1">
      <c r="A13" s="387" t="str">
        <f>DGET('14.dpC-dpB'!$A$106:$E$266,"příjmení",A94:A95)</f>
        <v>MÁLEK</v>
      </c>
      <c r="B13" s="388"/>
      <c r="C13" s="254" t="s">
        <v>393</v>
      </c>
      <c r="D13" s="253">
        <v>140</v>
      </c>
      <c r="E13" s="252">
        <v>52</v>
      </c>
      <c r="F13" s="252">
        <v>6</v>
      </c>
      <c r="G13" s="251">
        <f>IF(ISBLANK(D13),"",D13+E13)</f>
        <v>192</v>
      </c>
      <c r="H13" s="250">
        <f>IF(ISNUMBER(G13),IF(G13&gt;Q13,1,IF(G13=Q13,0.5,0)),"")</f>
        <v>1</v>
      </c>
      <c r="I13" s="365">
        <f>IF(COUNT(Q17),SUM(I9+G17-Q17),"")</f>
        <v>48</v>
      </c>
      <c r="J13" s="73"/>
      <c r="K13" s="387" t="str">
        <f>DGET('14.dpC-dpB'!$A$106:$E$266,"příjmení",K94:K95)</f>
        <v>PLÁŠIL</v>
      </c>
      <c r="L13" s="388"/>
      <c r="M13" s="254" t="s">
        <v>393</v>
      </c>
      <c r="N13" s="253">
        <v>131</v>
      </c>
      <c r="O13" s="252">
        <v>35</v>
      </c>
      <c r="P13" s="252">
        <v>10</v>
      </c>
      <c r="Q13" s="251">
        <f>IF(ISBLANK(N13),"",N13+O13)</f>
        <v>166</v>
      </c>
      <c r="R13" s="250">
        <f>IF(ISNUMBER(Q13),IF(G13&lt;Q13,1,IF(G13=Q13,0.5,0)),"")</f>
        <v>0</v>
      </c>
      <c r="S13" s="244"/>
    </row>
    <row r="14" spans="1:28" ht="12.95" customHeight="1" thickBot="1">
      <c r="A14" s="389"/>
      <c r="B14" s="390"/>
      <c r="C14" s="249" t="s">
        <v>392</v>
      </c>
      <c r="D14" s="248">
        <v>143</v>
      </c>
      <c r="E14" s="247">
        <v>57</v>
      </c>
      <c r="F14" s="247">
        <v>5</v>
      </c>
      <c r="G14" s="246">
        <f>IF(ISBLANK(D14),"",D14+E14)</f>
        <v>200</v>
      </c>
      <c r="H14" s="245">
        <f>IF(ISNUMBER(G14),IF(G14&gt;Q14,1,IF(G14=Q14,0.5,0)),"")</f>
        <v>1</v>
      </c>
      <c r="I14" s="366"/>
      <c r="J14" s="73"/>
      <c r="K14" s="389"/>
      <c r="L14" s="390"/>
      <c r="M14" s="249" t="s">
        <v>392</v>
      </c>
      <c r="N14" s="248">
        <v>126</v>
      </c>
      <c r="O14" s="247">
        <v>44</v>
      </c>
      <c r="P14" s="247">
        <v>9</v>
      </c>
      <c r="Q14" s="246">
        <f>IF(ISBLANK(N14),"",N14+O14)</f>
        <v>170</v>
      </c>
      <c r="R14" s="245">
        <f>IF(ISNUMBER(Q14),IF(G14&lt;Q14,1,IF(G14=Q14,0.5,0)),"")</f>
        <v>0</v>
      </c>
      <c r="S14" s="244"/>
    </row>
    <row r="15" spans="1:28" ht="9.9499999999999993" customHeight="1" thickTop="1">
      <c r="A15" s="367" t="str">
        <f>DGET('14.dpC-dpB'!$A$106:$E$266,"jméno",A94:A95)</f>
        <v>Miroslav</v>
      </c>
      <c r="B15" s="368"/>
      <c r="C15" s="243"/>
      <c r="D15" s="242"/>
      <c r="E15" s="242"/>
      <c r="F15" s="242"/>
      <c r="G15" s="242"/>
      <c r="H15" s="242"/>
      <c r="I15" s="241"/>
      <c r="J15" s="73"/>
      <c r="K15" s="367" t="str">
        <f>DGET('14.dpC-dpB'!$A$106:$E$266,"jméno",K94:K95)</f>
        <v>Bohumil</v>
      </c>
      <c r="L15" s="368"/>
      <c r="M15" s="243"/>
      <c r="N15" s="242"/>
      <c r="O15" s="242"/>
      <c r="P15" s="242"/>
      <c r="Q15" s="242"/>
      <c r="R15" s="242"/>
      <c r="S15" s="241"/>
    </row>
    <row r="16" spans="1:28" ht="9.9499999999999993" customHeight="1" thickBot="1">
      <c r="A16" s="369"/>
      <c r="B16" s="370"/>
      <c r="C16" s="240"/>
      <c r="D16" s="239"/>
      <c r="E16" s="239"/>
      <c r="F16" s="239"/>
      <c r="G16" s="238"/>
      <c r="H16" s="238"/>
      <c r="I16" s="363">
        <f>IF(ISNUMBER(G17),IF(G17&gt;Q17,1,IF(G17=Q17,0.5,0)),"")</f>
        <v>1</v>
      </c>
      <c r="J16" s="73"/>
      <c r="K16" s="369"/>
      <c r="L16" s="370"/>
      <c r="M16" s="240"/>
      <c r="N16" s="239"/>
      <c r="O16" s="239"/>
      <c r="P16" s="239"/>
      <c r="Q16" s="238"/>
      <c r="R16" s="238"/>
      <c r="S16" s="363">
        <f>IF(ISNUMBER(Q17),IF(G17&lt;Q17,1,IF(G17=Q17,0.5,0)),"")</f>
        <v>0</v>
      </c>
    </row>
    <row r="17" spans="1:19" s="73" customFormat="1" ht="15.95" customHeight="1" thickBot="1">
      <c r="A17" s="396">
        <v>782</v>
      </c>
      <c r="B17" s="397"/>
      <c r="C17" s="237" t="s">
        <v>18</v>
      </c>
      <c r="D17" s="236">
        <f>IF(ISNUMBER(D13),SUM(D13:D16),"")</f>
        <v>283</v>
      </c>
      <c r="E17" s="235">
        <f>IF(ISNUMBER(E13),SUM(E13:E16),"")</f>
        <v>109</v>
      </c>
      <c r="F17" s="234">
        <f>IF(ISNUMBER(F13),SUM(F13:F16),"")</f>
        <v>11</v>
      </c>
      <c r="G17" s="233">
        <f>IF(ISNUMBER(G13),SUM(G13:G16),"")</f>
        <v>392</v>
      </c>
      <c r="H17" s="232">
        <f>IF(ISNUMBER($G17),SUM(H13:H16),"")</f>
        <v>2</v>
      </c>
      <c r="I17" s="364"/>
      <c r="K17" s="382">
        <v>15292</v>
      </c>
      <c r="L17" s="383"/>
      <c r="M17" s="237" t="s">
        <v>18</v>
      </c>
      <c r="N17" s="236">
        <f>IF(ISNUMBER(N13),SUM(N13:N16),"")</f>
        <v>257</v>
      </c>
      <c r="O17" s="235">
        <f>IF(ISNUMBER(O13),SUM(O13:O16),"")</f>
        <v>79</v>
      </c>
      <c r="P17" s="234">
        <f>IF(ISNUMBER(P13),SUM(P13:P16),"")</f>
        <v>19</v>
      </c>
      <c r="Q17" s="233">
        <f>IF(ISNUMBER(Q13),SUM(Q13:Q16),"")</f>
        <v>336</v>
      </c>
      <c r="R17" s="232">
        <f>IF(ISNUMBER($Q17),SUM(R13:R16),"")</f>
        <v>0</v>
      </c>
      <c r="S17" s="364"/>
    </row>
    <row r="18" spans="1:19" s="73" customFormat="1" ht="12.95" customHeight="1" thickTop="1">
      <c r="A18" s="387" t="str">
        <f>DGET('14.dpC-dpB'!$A$106:$E$266,"příjmení",A96:A97)</f>
        <v xml:space="preserve">ŠVARCOVÁ </v>
      </c>
      <c r="B18" s="388"/>
      <c r="C18" s="254" t="s">
        <v>393</v>
      </c>
      <c r="D18" s="253">
        <v>138</v>
      </c>
      <c r="E18" s="252">
        <v>78</v>
      </c>
      <c r="F18" s="252">
        <v>0</v>
      </c>
      <c r="G18" s="251">
        <f>IF(ISBLANK(D18),"",D18+E18)</f>
        <v>216</v>
      </c>
      <c r="H18" s="250">
        <f>IF(ISNUMBER(G18),IF(G18&gt;Q18,1,IF(G18=Q18,0.5,0)),"")</f>
        <v>1</v>
      </c>
      <c r="I18" s="365">
        <f>IF(COUNT(Q22),SUM(I13+G22-Q22),"")</f>
        <v>71</v>
      </c>
      <c r="K18" s="387" t="str">
        <f>DGET('14.dpC-dpB'!$A$106:$E$266,"příjmení",K96:K97)</f>
        <v>HNÁTEK</v>
      </c>
      <c r="L18" s="388"/>
      <c r="M18" s="254" t="s">
        <v>393</v>
      </c>
      <c r="N18" s="253">
        <v>134</v>
      </c>
      <c r="O18" s="252">
        <v>52</v>
      </c>
      <c r="P18" s="252">
        <v>6</v>
      </c>
      <c r="Q18" s="251">
        <f>IF(ISBLANK(N18),"",N18+O18)</f>
        <v>186</v>
      </c>
      <c r="R18" s="250">
        <f>IF(ISNUMBER(Q18),IF(G18&lt;Q18,1,IF(G18=Q18,0.5,0)),"")</f>
        <v>0</v>
      </c>
      <c r="S18" s="244"/>
    </row>
    <row r="19" spans="1:19" s="73" customFormat="1" ht="12.95" customHeight="1" thickBot="1">
      <c r="A19" s="389"/>
      <c r="B19" s="390"/>
      <c r="C19" s="249" t="s">
        <v>392</v>
      </c>
      <c r="D19" s="248">
        <v>141</v>
      </c>
      <c r="E19" s="247">
        <v>52</v>
      </c>
      <c r="F19" s="247">
        <v>7</v>
      </c>
      <c r="G19" s="246">
        <f>IF(ISBLANK(D19),"",D19+E19)</f>
        <v>193</v>
      </c>
      <c r="H19" s="245">
        <f>IF(ISNUMBER(G19),IF(G19&gt;Q19,1,IF(G19=Q19,0.5,0)),"")</f>
        <v>0</v>
      </c>
      <c r="I19" s="366"/>
      <c r="K19" s="389"/>
      <c r="L19" s="390"/>
      <c r="M19" s="249" t="s">
        <v>392</v>
      </c>
      <c r="N19" s="248">
        <v>137</v>
      </c>
      <c r="O19" s="247">
        <v>63</v>
      </c>
      <c r="P19" s="247">
        <v>2</v>
      </c>
      <c r="Q19" s="246">
        <f>IF(ISBLANK(N19),"",N19+O19)</f>
        <v>200</v>
      </c>
      <c r="R19" s="245">
        <f>IF(ISNUMBER(Q19),IF(G19&lt;Q19,1,IF(G19=Q19,0.5,0)),"")</f>
        <v>1</v>
      </c>
      <c r="S19" s="244"/>
    </row>
    <row r="20" spans="1:19" s="73" customFormat="1" ht="9.9499999999999993" customHeight="1" thickTop="1">
      <c r="A20" s="367" t="str">
        <f>DGET('14.dpC-dpB'!$A$106:$E$266,"jméno",A96:A97)</f>
        <v>Petra</v>
      </c>
      <c r="B20" s="368"/>
      <c r="C20" s="243"/>
      <c r="D20" s="242"/>
      <c r="E20" s="242"/>
      <c r="F20" s="242"/>
      <c r="G20" s="242"/>
      <c r="H20" s="242"/>
      <c r="I20" s="241"/>
      <c r="K20" s="367" t="str">
        <f>DGET('14.dpC-dpB'!$A$106:$E$266,"jméno",K96:K97)</f>
        <v>Karel st.</v>
      </c>
      <c r="L20" s="368"/>
      <c r="M20" s="243"/>
      <c r="N20" s="242"/>
      <c r="O20" s="242"/>
      <c r="P20" s="242"/>
      <c r="Q20" s="242"/>
      <c r="R20" s="242"/>
      <c r="S20" s="241"/>
    </row>
    <row r="21" spans="1:19" s="73" customFormat="1" ht="9.9499999999999993" customHeight="1" thickBot="1">
      <c r="A21" s="369"/>
      <c r="B21" s="370"/>
      <c r="C21" s="240"/>
      <c r="D21" s="239"/>
      <c r="E21" s="239"/>
      <c r="F21" s="239"/>
      <c r="G21" s="238"/>
      <c r="H21" s="238"/>
      <c r="I21" s="363">
        <f>IF(ISNUMBER(G22),IF(G22&gt;Q22,1,IF(G22=Q22,0.5,0)),"")</f>
        <v>1</v>
      </c>
      <c r="K21" s="369"/>
      <c r="L21" s="370"/>
      <c r="M21" s="240"/>
      <c r="N21" s="239"/>
      <c r="O21" s="239"/>
      <c r="P21" s="239"/>
      <c r="Q21" s="238"/>
      <c r="R21" s="238"/>
      <c r="S21" s="363">
        <f>IF(ISNUMBER(Q22),IF(G22&lt;Q22,1,IF(G22=Q22,0.5,0)),"")</f>
        <v>0</v>
      </c>
    </row>
    <row r="22" spans="1:19" s="73" customFormat="1" ht="15.95" customHeight="1" thickBot="1">
      <c r="A22" s="382">
        <v>14518</v>
      </c>
      <c r="B22" s="407"/>
      <c r="C22" s="237" t="s">
        <v>18</v>
      </c>
      <c r="D22" s="236">
        <f>IF(ISNUMBER(D18),SUM(D18:D21),"")</f>
        <v>279</v>
      </c>
      <c r="E22" s="235">
        <f>IF(ISNUMBER(E18),SUM(E18:E21),"")</f>
        <v>130</v>
      </c>
      <c r="F22" s="234">
        <f>IF(ISNUMBER(F18),SUM(F18:F21),"")</f>
        <v>7</v>
      </c>
      <c r="G22" s="233">
        <f>IF(ISNUMBER(G18),SUM(G18:G21),"")</f>
        <v>409</v>
      </c>
      <c r="H22" s="232">
        <f>IF(ISNUMBER($G22),SUM(H18:H21),"")</f>
        <v>1</v>
      </c>
      <c r="I22" s="364"/>
      <c r="K22" s="382">
        <v>4389</v>
      </c>
      <c r="L22" s="383"/>
      <c r="M22" s="237" t="s">
        <v>18</v>
      </c>
      <c r="N22" s="236">
        <f>IF(ISNUMBER(N18),SUM(N18:N21),"")</f>
        <v>271</v>
      </c>
      <c r="O22" s="235">
        <f>IF(ISNUMBER(O18),SUM(O18:O21),"")</f>
        <v>115</v>
      </c>
      <c r="P22" s="234">
        <f>IF(ISNUMBER(P18),SUM(P18:P21),"")</f>
        <v>8</v>
      </c>
      <c r="Q22" s="233">
        <f>IF(ISNUMBER(Q18),SUM(Q18:Q21),"")</f>
        <v>386</v>
      </c>
      <c r="R22" s="232">
        <f>IF(ISNUMBER($Q22),SUM(R18:R21),"")</f>
        <v>1</v>
      </c>
      <c r="S22" s="364"/>
    </row>
    <row r="23" spans="1:19" s="73" customFormat="1" ht="12.95" customHeight="1" thickTop="1">
      <c r="A23" s="387" t="str">
        <f>DGET('14.dpC-dpB'!$A$106:$E$266,"příjmení",A98:A99)</f>
        <v>SVOZÍLEK</v>
      </c>
      <c r="B23" s="388"/>
      <c r="C23" s="254" t="s">
        <v>393</v>
      </c>
      <c r="D23" s="253">
        <v>117</v>
      </c>
      <c r="E23" s="252">
        <v>50</v>
      </c>
      <c r="F23" s="252">
        <v>5</v>
      </c>
      <c r="G23" s="251">
        <f>IF(ISBLANK(D23),"",D23+E23)</f>
        <v>167</v>
      </c>
      <c r="H23" s="250">
        <f>IF(ISNUMBER(G23),IF(G23&gt;Q23,1,IF(G23=Q23,0.5,0)),"")</f>
        <v>0</v>
      </c>
      <c r="I23" s="365">
        <f>IF(COUNT(Q27),SUM(I18+G27-Q27),"")</f>
        <v>40</v>
      </c>
      <c r="K23" s="387" t="str">
        <f>DGET('14.dpC-dpB'!$A$106:$E$266,"příjmení",K98:K99)</f>
        <v>HABADA</v>
      </c>
      <c r="L23" s="388"/>
      <c r="M23" s="254" t="s">
        <v>393</v>
      </c>
      <c r="N23" s="253">
        <v>135</v>
      </c>
      <c r="O23" s="252">
        <v>44</v>
      </c>
      <c r="P23" s="252">
        <v>3</v>
      </c>
      <c r="Q23" s="251">
        <f>IF(ISBLANK(N23),"",N23+O23)</f>
        <v>179</v>
      </c>
      <c r="R23" s="250">
        <f>IF(ISNUMBER(Q23),IF(G23&lt;Q23,1,IF(G23=Q23,0.5,0)),"")</f>
        <v>1</v>
      </c>
      <c r="S23" s="244"/>
    </row>
    <row r="24" spans="1:19" s="73" customFormat="1" ht="12.95" customHeight="1" thickBot="1">
      <c r="A24" s="389"/>
      <c r="B24" s="390"/>
      <c r="C24" s="249" t="s">
        <v>392</v>
      </c>
      <c r="D24" s="248">
        <v>140</v>
      </c>
      <c r="E24" s="247">
        <v>43</v>
      </c>
      <c r="F24" s="247">
        <v>7</v>
      </c>
      <c r="G24" s="246">
        <f>IF(ISBLANK(D24),"",D24+E24)</f>
        <v>183</v>
      </c>
      <c r="H24" s="245">
        <f>IF(ISNUMBER(G24),IF(G24&gt;Q24,1,IF(G24=Q24,0.5,0)),"")</f>
        <v>0</v>
      </c>
      <c r="I24" s="366"/>
      <c r="K24" s="389"/>
      <c r="L24" s="390"/>
      <c r="M24" s="249" t="s">
        <v>392</v>
      </c>
      <c r="N24" s="248">
        <v>142</v>
      </c>
      <c r="O24" s="247">
        <v>60</v>
      </c>
      <c r="P24" s="247">
        <v>2</v>
      </c>
      <c r="Q24" s="246">
        <f>IF(ISBLANK(N24),"",N24+O24)</f>
        <v>202</v>
      </c>
      <c r="R24" s="245">
        <f>IF(ISNUMBER(Q24),IF(G24&lt;Q24,1,IF(G24=Q24,0.5,0)),"")</f>
        <v>1</v>
      </c>
      <c r="S24" s="244"/>
    </row>
    <row r="25" spans="1:19" s="73" customFormat="1" ht="9.9499999999999993" customHeight="1" thickTop="1">
      <c r="A25" s="367" t="str">
        <f>DGET('14.dpC-dpB'!$A$106:$E$266,"jméno",A98:A99)</f>
        <v>Jiří</v>
      </c>
      <c r="B25" s="368"/>
      <c r="C25" s="255"/>
      <c r="D25" s="242"/>
      <c r="E25" s="242"/>
      <c r="F25" s="242"/>
      <c r="G25" s="242"/>
      <c r="H25" s="242"/>
      <c r="I25" s="241"/>
      <c r="K25" s="367" t="str">
        <f>DGET('14.dpC-dpB'!$A$106:$E$266,"jméno",K98:K99)</f>
        <v>Jindřich</v>
      </c>
      <c r="L25" s="368"/>
      <c r="M25" s="243"/>
      <c r="N25" s="242"/>
      <c r="O25" s="242"/>
      <c r="P25" s="242"/>
      <c r="Q25" s="242"/>
      <c r="R25" s="242"/>
      <c r="S25" s="241"/>
    </row>
    <row r="26" spans="1:19" s="73" customFormat="1" ht="9.9499999999999993" customHeight="1" thickBot="1">
      <c r="A26" s="369"/>
      <c r="B26" s="370"/>
      <c r="C26" s="240"/>
      <c r="D26" s="239"/>
      <c r="E26" s="239"/>
      <c r="F26" s="239"/>
      <c r="G26" s="238"/>
      <c r="H26" s="238"/>
      <c r="I26" s="363">
        <f>IF(ISNUMBER(G27),IF(G27&gt;Q27,1,IF(G27=Q27,0.5,0)),"")</f>
        <v>0</v>
      </c>
      <c r="K26" s="369"/>
      <c r="L26" s="370"/>
      <c r="M26" s="240"/>
      <c r="N26" s="239"/>
      <c r="O26" s="239"/>
      <c r="P26" s="239"/>
      <c r="Q26" s="238"/>
      <c r="R26" s="238"/>
      <c r="S26" s="363">
        <f>IF(ISNUMBER(Q27),IF(G27&lt;Q27,1,IF(G27=Q27,0.5,0)),"")</f>
        <v>1</v>
      </c>
    </row>
    <row r="27" spans="1:19" s="73" customFormat="1" ht="15.95" customHeight="1" thickBot="1">
      <c r="A27" s="382">
        <v>14372</v>
      </c>
      <c r="B27" s="407"/>
      <c r="C27" s="237" t="s">
        <v>18</v>
      </c>
      <c r="D27" s="236">
        <f>IF(ISNUMBER(D23),SUM(D23:D26),"")</f>
        <v>257</v>
      </c>
      <c r="E27" s="235">
        <f>IF(ISNUMBER(E23),SUM(E23:E26),"")</f>
        <v>93</v>
      </c>
      <c r="F27" s="234">
        <f>IF(ISNUMBER(F23),SUM(F23:F26),"")</f>
        <v>12</v>
      </c>
      <c r="G27" s="233">
        <f>IF(ISNUMBER(G23),SUM(G23:G26),"")</f>
        <v>350</v>
      </c>
      <c r="H27" s="232">
        <f>IF(ISNUMBER($G27),SUM(H23:H26),"")</f>
        <v>0</v>
      </c>
      <c r="I27" s="364"/>
      <c r="K27" s="382">
        <v>10207</v>
      </c>
      <c r="L27" s="383"/>
      <c r="M27" s="237" t="s">
        <v>18</v>
      </c>
      <c r="N27" s="236">
        <f>IF(ISNUMBER(N23),SUM(N23:N26),"")</f>
        <v>277</v>
      </c>
      <c r="O27" s="235">
        <f>IF(ISNUMBER(O23),SUM(O23:O26),"")</f>
        <v>104</v>
      </c>
      <c r="P27" s="234">
        <f>IF(ISNUMBER(P23),SUM(P23:P26),"")</f>
        <v>5</v>
      </c>
      <c r="Q27" s="233">
        <f>IF(ISNUMBER(Q23),SUM(Q23:Q26),"")</f>
        <v>381</v>
      </c>
      <c r="R27" s="232">
        <f>IF(ISNUMBER($Q27),SUM(R23:R26),"")</f>
        <v>2</v>
      </c>
      <c r="S27" s="364"/>
    </row>
    <row r="28" spans="1:19" s="73" customFormat="1" ht="12.95" customHeight="1" thickTop="1">
      <c r="A28" s="387" t="str">
        <f>DGET('14.dpC-dpB'!$A$106:$E$266,"příjmení",A100:A101)</f>
        <v>STOKLASA</v>
      </c>
      <c r="B28" s="388"/>
      <c r="C28" s="254" t="s">
        <v>393</v>
      </c>
      <c r="D28" s="253">
        <v>150</v>
      </c>
      <c r="E28" s="252">
        <v>53</v>
      </c>
      <c r="F28" s="252">
        <v>5</v>
      </c>
      <c r="G28" s="251">
        <f>IF(ISBLANK(D28),"",D28+E28)</f>
        <v>203</v>
      </c>
      <c r="H28" s="250">
        <f>IF(ISNUMBER(G28),IF(G28&gt;Q28,1,IF(G28=Q28,0.5,0)),"")</f>
        <v>0</v>
      </c>
      <c r="I28" s="365">
        <f>IF(COUNT(Q32),SUM(I23+G32-Q32),"")</f>
        <v>38</v>
      </c>
      <c r="K28" s="389" t="str">
        <f>DGET('14.dpC-dpB'!$A$106:$E$266,"příjmení",K100:K101)</f>
        <v>TOMEŠ</v>
      </c>
      <c r="L28" s="390"/>
      <c r="M28" s="254" t="s">
        <v>393</v>
      </c>
      <c r="N28" s="253">
        <v>149</v>
      </c>
      <c r="O28" s="252">
        <v>62</v>
      </c>
      <c r="P28" s="252">
        <v>5</v>
      </c>
      <c r="Q28" s="251">
        <f>IF(ISBLANK(N28),"",N28+O28)</f>
        <v>211</v>
      </c>
      <c r="R28" s="250">
        <f>IF(ISNUMBER(Q28),IF(G28&lt;Q28,1,IF(G28=Q28,0.5,0)),"")</f>
        <v>1</v>
      </c>
      <c r="S28" s="244"/>
    </row>
    <row r="29" spans="1:19" s="73" customFormat="1" ht="12.95" customHeight="1" thickBot="1">
      <c r="A29" s="389"/>
      <c r="B29" s="390"/>
      <c r="C29" s="249" t="s">
        <v>392</v>
      </c>
      <c r="D29" s="248">
        <v>152</v>
      </c>
      <c r="E29" s="247">
        <v>53</v>
      </c>
      <c r="F29" s="247">
        <v>1</v>
      </c>
      <c r="G29" s="246">
        <f>IF(ISBLANK(D29),"",D29+E29)</f>
        <v>205</v>
      </c>
      <c r="H29" s="245">
        <f>IF(ISNUMBER(G29),IF(G29&gt;Q29,1,IF(G29=Q29,0.5,0)),"")</f>
        <v>1</v>
      </c>
      <c r="I29" s="366"/>
      <c r="K29" s="389"/>
      <c r="L29" s="390"/>
      <c r="M29" s="249" t="s">
        <v>392</v>
      </c>
      <c r="N29" s="248">
        <v>128</v>
      </c>
      <c r="O29" s="247">
        <v>71</v>
      </c>
      <c r="P29" s="247">
        <v>5</v>
      </c>
      <c r="Q29" s="246">
        <f>IF(ISBLANK(N29),"",N29+O29)</f>
        <v>199</v>
      </c>
      <c r="R29" s="245">
        <f>IF(ISNUMBER(Q29),IF(G29&lt;Q29,1,IF(G29=Q29,0.5,0)),"")</f>
        <v>0</v>
      </c>
      <c r="S29" s="244"/>
    </row>
    <row r="30" spans="1:19" s="73" customFormat="1" ht="9.9499999999999993" customHeight="1" thickTop="1">
      <c r="A30" s="367" t="str">
        <f>DGET('14.dpC-dpB'!$A$106:$E$266,"jméno",A100:A101)</f>
        <v>Petr</v>
      </c>
      <c r="B30" s="368"/>
      <c r="C30" s="243"/>
      <c r="D30" s="242"/>
      <c r="E30" s="242"/>
      <c r="F30" s="242"/>
      <c r="G30" s="242"/>
      <c r="H30" s="242"/>
      <c r="I30" s="241"/>
      <c r="K30" s="367" t="str">
        <f>DGET('14.dpC-dpB'!$A$106:$E$266,"jméno",K100:K101)</f>
        <v>Miroslav</v>
      </c>
      <c r="L30" s="368"/>
      <c r="M30" s="243"/>
      <c r="N30" s="242"/>
      <c r="O30" s="242"/>
      <c r="P30" s="242"/>
      <c r="Q30" s="242"/>
      <c r="R30" s="242"/>
      <c r="S30" s="241"/>
    </row>
    <row r="31" spans="1:19" s="73" customFormat="1" ht="9.9499999999999993" customHeight="1" thickBot="1">
      <c r="A31" s="369"/>
      <c r="B31" s="370"/>
      <c r="C31" s="240"/>
      <c r="D31" s="239"/>
      <c r="E31" s="239"/>
      <c r="F31" s="239"/>
      <c r="G31" s="238"/>
      <c r="H31" s="238"/>
      <c r="I31" s="363">
        <f>IF(ISNUMBER(G32),IF(G32&gt;Q32,1,IF(G32=Q32,0.5,0)),"")</f>
        <v>0</v>
      </c>
      <c r="K31" s="369"/>
      <c r="L31" s="370"/>
      <c r="M31" s="240"/>
      <c r="N31" s="239"/>
      <c r="O31" s="239"/>
      <c r="P31" s="239"/>
      <c r="Q31" s="238"/>
      <c r="R31" s="238"/>
      <c r="S31" s="363">
        <f>IF(ISNUMBER(Q32),IF(G32&lt;Q32,1,IF(G32=Q32,0.5,0)),"")</f>
        <v>1</v>
      </c>
    </row>
    <row r="32" spans="1:19" s="73" customFormat="1" ht="15.95" customHeight="1" thickBot="1">
      <c r="A32" s="382">
        <v>11242</v>
      </c>
      <c r="B32" s="407"/>
      <c r="C32" s="237" t="s">
        <v>18</v>
      </c>
      <c r="D32" s="270">
        <f>IF(ISNUMBER(D28),SUM(D28:D31),"")</f>
        <v>302</v>
      </c>
      <c r="E32" s="235">
        <f>IF(ISNUMBER(E28),SUM(E28:E31),"")</f>
        <v>106</v>
      </c>
      <c r="F32" s="234">
        <f>IF(ISNUMBER(F28),SUM(F28:F31),"")</f>
        <v>6</v>
      </c>
      <c r="G32" s="233">
        <f>IF(ISNUMBER(G28),SUM(G28:G31),"")</f>
        <v>408</v>
      </c>
      <c r="H32" s="232">
        <f>IF(ISNUMBER($G32),SUM(H28:H31),"")</f>
        <v>1</v>
      </c>
      <c r="I32" s="364"/>
      <c r="K32" s="382">
        <v>751</v>
      </c>
      <c r="L32" s="383"/>
      <c r="M32" s="237" t="s">
        <v>18</v>
      </c>
      <c r="N32" s="236">
        <f>IF(ISNUMBER(N28),SUM(N28:N31),"")</f>
        <v>277</v>
      </c>
      <c r="O32" s="235">
        <f>IF(ISNUMBER(O28),SUM(O28:O31),"")</f>
        <v>133</v>
      </c>
      <c r="P32" s="234">
        <f>IF(ISNUMBER(P28),SUM(P28:P31),"")</f>
        <v>10</v>
      </c>
      <c r="Q32" s="233">
        <f>IF(ISNUMBER(Q28),SUM(Q28:Q31),"")</f>
        <v>410</v>
      </c>
      <c r="R32" s="232">
        <f>IF(ISNUMBER($Q32),SUM(R28:R31),"")</f>
        <v>1</v>
      </c>
      <c r="S32" s="364"/>
    </row>
    <row r="33" spans="1:27" ht="12.95" customHeight="1" thickTop="1">
      <c r="A33" s="387" t="str">
        <f>DGET('14.dpC-dpB'!$A$106:$E$266,"příjmení",A102:A103)</f>
        <v>ŠVARC</v>
      </c>
      <c r="B33" s="388"/>
      <c r="C33" s="254" t="s">
        <v>393</v>
      </c>
      <c r="D33" s="253">
        <v>148</v>
      </c>
      <c r="E33" s="252">
        <v>50</v>
      </c>
      <c r="F33" s="252">
        <v>2</v>
      </c>
      <c r="G33" s="251">
        <f>IF(ISBLANK(D33),"",D33+E33)</f>
        <v>198</v>
      </c>
      <c r="H33" s="250">
        <f>IF(ISNUMBER(G33),IF(G33&gt;Q33,1,IF(G33=Q33,0.5,0)),"")</f>
        <v>1</v>
      </c>
      <c r="I33" s="365">
        <f>IF(COUNT(Q37),SUM(I28+G37-Q37),"")</f>
        <v>39</v>
      </c>
      <c r="J33" s="73"/>
      <c r="K33" s="389" t="str">
        <f>DGET('14.dpC-dpB'!$A$106:$E$266,"příjmení",K102:K103)</f>
        <v>ŠTOCHL</v>
      </c>
      <c r="L33" s="390"/>
      <c r="M33" s="254" t="s">
        <v>393</v>
      </c>
      <c r="N33" s="253">
        <v>132</v>
      </c>
      <c r="O33" s="252">
        <v>43</v>
      </c>
      <c r="P33" s="252">
        <v>5</v>
      </c>
      <c r="Q33" s="251">
        <f>IF(ISBLANK(N33),"",N33+O33)</f>
        <v>175</v>
      </c>
      <c r="R33" s="250">
        <f>IF(ISNUMBER(Q33),IF(G33&lt;Q33,1,IF(G33=Q33,0.5,0)),"")</f>
        <v>0</v>
      </c>
      <c r="S33" s="244"/>
    </row>
    <row r="34" spans="1:27" ht="12.95" customHeight="1" thickBot="1">
      <c r="A34" s="389"/>
      <c r="B34" s="390"/>
      <c r="C34" s="249" t="s">
        <v>392</v>
      </c>
      <c r="D34" s="248">
        <v>142</v>
      </c>
      <c r="E34" s="247">
        <v>44</v>
      </c>
      <c r="F34" s="247">
        <v>9</v>
      </c>
      <c r="G34" s="246">
        <f>IF(ISBLANK(D34),"",D34+E34)</f>
        <v>186</v>
      </c>
      <c r="H34" s="245">
        <f>IF(ISNUMBER(G34),IF(G34&gt;Q34,1,IF(G34=Q34,0.5,0)),"")</f>
        <v>0</v>
      </c>
      <c r="I34" s="366"/>
      <c r="J34" s="73"/>
      <c r="K34" s="389"/>
      <c r="L34" s="390"/>
      <c r="M34" s="249" t="s">
        <v>392</v>
      </c>
      <c r="N34" s="248">
        <v>146</v>
      </c>
      <c r="O34" s="247">
        <v>62</v>
      </c>
      <c r="P34" s="247">
        <v>2</v>
      </c>
      <c r="Q34" s="246">
        <f>IF(ISBLANK(N34),"",N34+O34)</f>
        <v>208</v>
      </c>
      <c r="R34" s="245">
        <f>IF(ISNUMBER(Q34),IF(G34&lt;Q34,1,IF(G34=Q34,0.5,0)),"")</f>
        <v>1</v>
      </c>
      <c r="S34" s="244"/>
    </row>
    <row r="35" spans="1:27" ht="9.9499999999999993" customHeight="1" thickTop="1">
      <c r="A35" s="367" t="str">
        <f>DGET('14.dpC-dpB'!$A$106:$E$266,"jméno",A102:A103)</f>
        <v>Milan</v>
      </c>
      <c r="B35" s="368"/>
      <c r="C35" s="243"/>
      <c r="D35" s="242"/>
      <c r="E35" s="242"/>
      <c r="F35" s="242"/>
      <c r="G35" s="242"/>
      <c r="H35" s="242"/>
      <c r="I35" s="241"/>
      <c r="J35" s="73"/>
      <c r="K35" s="367" t="str">
        <f>DGET('14.dpC-dpB'!$A$106:$E$266,"jméno",K102:K103)</f>
        <v>Martin</v>
      </c>
      <c r="L35" s="368"/>
      <c r="M35" s="243"/>
      <c r="N35" s="242"/>
      <c r="O35" s="242"/>
      <c r="P35" s="242"/>
      <c r="Q35" s="242"/>
      <c r="R35" s="242"/>
      <c r="S35" s="241"/>
    </row>
    <row r="36" spans="1:27" ht="9.9499999999999993" customHeight="1" thickBot="1">
      <c r="A36" s="369"/>
      <c r="B36" s="370"/>
      <c r="C36" s="240"/>
      <c r="D36" s="239"/>
      <c r="E36" s="239"/>
      <c r="F36" s="239"/>
      <c r="G36" s="238"/>
      <c r="H36" s="238"/>
      <c r="I36" s="363">
        <f>IF(ISNUMBER(G37),IF(G37&gt;Q37,1,IF(G37=Q37,0.5,0)),"")</f>
        <v>1</v>
      </c>
      <c r="J36" s="73"/>
      <c r="K36" s="369"/>
      <c r="L36" s="370"/>
      <c r="M36" s="240"/>
      <c r="N36" s="239"/>
      <c r="O36" s="239"/>
      <c r="P36" s="239"/>
      <c r="Q36" s="238"/>
      <c r="R36" s="238"/>
      <c r="S36" s="363">
        <f>IF(ISNUMBER(Q37),IF(G37&lt;Q37,1,IF(G37=Q37,0.5,0)),"")</f>
        <v>0</v>
      </c>
    </row>
    <row r="37" spans="1:27" ht="15.95" customHeight="1" thickBot="1">
      <c r="A37" s="382">
        <v>14519</v>
      </c>
      <c r="B37" s="407"/>
      <c r="C37" s="237" t="s">
        <v>18</v>
      </c>
      <c r="D37" s="236">
        <f>IF(ISNUMBER(D33),SUM(D33:D36),"")</f>
        <v>290</v>
      </c>
      <c r="E37" s="235">
        <f>IF(ISNUMBER(E33),SUM(E33:E36),"")</f>
        <v>94</v>
      </c>
      <c r="F37" s="234">
        <f>IF(ISNUMBER(F33),SUM(F33:F36),"")</f>
        <v>11</v>
      </c>
      <c r="G37" s="233">
        <f>IF(ISNUMBER(G33),SUM(G33:G36),"")</f>
        <v>384</v>
      </c>
      <c r="H37" s="232">
        <f>IF(ISNUMBER($G37),SUM(H33:H36),"")</f>
        <v>1</v>
      </c>
      <c r="I37" s="364"/>
      <c r="J37" s="73"/>
      <c r="K37" s="403">
        <v>13361</v>
      </c>
      <c r="L37" s="404"/>
      <c r="M37" s="237" t="s">
        <v>18</v>
      </c>
      <c r="N37" s="236">
        <f>IF(ISNUMBER(N33),SUM(N33:N36),"")</f>
        <v>278</v>
      </c>
      <c r="O37" s="235">
        <f>IF(ISNUMBER(O33),SUM(O33:O36),"")</f>
        <v>105</v>
      </c>
      <c r="P37" s="234">
        <f>IF(ISNUMBER(P33),SUM(P33:P36),"")</f>
        <v>7</v>
      </c>
      <c r="Q37" s="233">
        <f>IF(ISNUMBER(Q33),SUM(Q33:Q36),"")</f>
        <v>383</v>
      </c>
      <c r="R37" s="232">
        <f>IF(ISNUMBER($Q37),SUM(R33:R36),"")</f>
        <v>1</v>
      </c>
      <c r="S37" s="364"/>
    </row>
    <row r="38" spans="1:27" ht="5.0999999999999996" customHeight="1" thickTop="1" thickBot="1">
      <c r="A38" s="73"/>
      <c r="B38" s="73"/>
      <c r="C38" s="73"/>
      <c r="D38" s="73"/>
      <c r="E38" s="73"/>
      <c r="F38" s="73"/>
      <c r="G38" s="73"/>
      <c r="H38" s="73"/>
      <c r="I38" s="73"/>
      <c r="J38" s="73"/>
      <c r="K38" s="73"/>
      <c r="L38" s="73"/>
      <c r="M38" s="73"/>
      <c r="N38" s="73"/>
      <c r="O38" s="73"/>
      <c r="P38" s="73"/>
    </row>
    <row r="39" spans="1:27" ht="20.100000000000001" customHeight="1" thickBot="1">
      <c r="A39" s="231"/>
      <c r="B39" s="230"/>
      <c r="C39" s="229" t="s">
        <v>45</v>
      </c>
      <c r="D39" s="228">
        <f>IF(ISNUMBER(D12),SUM(D12,D17,D22,D27,D32,D37),"")</f>
        <v>1675</v>
      </c>
      <c r="E39" s="227">
        <f>IF(ISNUMBER(E12),SUM(E12,E17,E22,E27,E32,E37),"")</f>
        <v>629</v>
      </c>
      <c r="F39" s="226">
        <f>IF(ISNUMBER(F12),SUM(F12,F17,F22,F27,F32,F37),"")</f>
        <v>60</v>
      </c>
      <c r="G39" s="225">
        <f>IF(ISNUMBER(G12),SUM(G12,G17,G22,G27,G32,G37),"")</f>
        <v>2304</v>
      </c>
      <c r="H39" s="224">
        <f>IF(ISNUMBER($G39),SUM(H12,H17,H22,H27,H32,H37),"")</f>
        <v>6</v>
      </c>
      <c r="I39" s="223">
        <f>IF(ISNUMBER(G39),IF(G39&gt;Q39,2,IF(G39=Q39,1,0)),"")</f>
        <v>2</v>
      </c>
      <c r="J39" s="73"/>
      <c r="K39" s="231"/>
      <c r="L39" s="230"/>
      <c r="M39" s="229" t="s">
        <v>45</v>
      </c>
      <c r="N39" s="228">
        <f>IF(ISNUMBER(N12),SUM(N12,N17,N22,N27,N32,N37),"")</f>
        <v>1633</v>
      </c>
      <c r="O39" s="227">
        <f>IF(ISNUMBER(O12),SUM(O12,O17,O22,O27,O32,O37),"")</f>
        <v>632</v>
      </c>
      <c r="P39" s="226">
        <f>IF(ISNUMBER(P12),SUM(P12,P17,P22,P27,P32,P37),"")</f>
        <v>59</v>
      </c>
      <c r="Q39" s="225">
        <f>IF(ISNUMBER(Q12),SUM(Q12,Q17,Q22,Q27,Q32,Q37),"")</f>
        <v>2265</v>
      </c>
      <c r="R39" s="224">
        <f>IF(ISNUMBER($Q39),SUM(R12,R17,R22,R27,R32,R37),"")</f>
        <v>6</v>
      </c>
      <c r="S39" s="223">
        <f>IF(ISNUMBER(Q39),IF(G39&lt;Q39,2,IF(G39=Q39,1,0)),"")</f>
        <v>0</v>
      </c>
    </row>
    <row r="40" spans="1:27" ht="5.0999999999999996" customHeight="1" thickBot="1">
      <c r="A40" s="73"/>
      <c r="B40" s="73"/>
      <c r="C40" s="73"/>
      <c r="D40" s="73"/>
      <c r="E40" s="73"/>
      <c r="F40" s="73"/>
      <c r="G40" s="73"/>
      <c r="H40" s="73"/>
      <c r="I40" s="73"/>
      <c r="J40" s="73"/>
      <c r="K40" s="73"/>
      <c r="L40" s="73"/>
      <c r="M40" s="73"/>
      <c r="N40" s="73"/>
      <c r="O40" s="73"/>
      <c r="P40" s="73"/>
    </row>
    <row r="41" spans="1:27" ht="21.95" customHeight="1" thickBot="1">
      <c r="A41" s="221"/>
      <c r="B41" s="217" t="s">
        <v>46</v>
      </c>
      <c r="C41" s="412" t="str">
        <f>IF(ISBLANK(B3),"",+IF(L109=0,L108,L109))</f>
        <v>Málek Miroslav</v>
      </c>
      <c r="D41" s="412"/>
      <c r="E41" s="412"/>
      <c r="F41" s="73"/>
      <c r="G41" s="405" t="s">
        <v>47</v>
      </c>
      <c r="H41" s="406"/>
      <c r="I41" s="222">
        <f>IF(ISNUMBER(I11),SUM(I11,I16,I21,I26,I31,I36,I39),"")</f>
        <v>5</v>
      </c>
      <c r="J41" s="73"/>
      <c r="K41" s="221"/>
      <c r="L41" s="217" t="s">
        <v>46</v>
      </c>
      <c r="M41" s="412" t="str">
        <f>IF(ISBLANK(L3),"",+IF(L113=0,L112,L113))</f>
        <v>Švarc Antonín</v>
      </c>
      <c r="N41" s="412"/>
      <c r="O41" s="412"/>
      <c r="P41" s="73"/>
      <c r="Q41" s="405" t="s">
        <v>47</v>
      </c>
      <c r="R41" s="406"/>
      <c r="S41" s="222">
        <f>IF(ISNUMBER(S11),SUM(S11,S16,S21,S26,S31,S36,S39),"")</f>
        <v>3</v>
      </c>
    </row>
    <row r="42" spans="1:27" ht="20.100000000000001" customHeight="1">
      <c r="A42" s="221"/>
      <c r="B42" s="217" t="s">
        <v>48</v>
      </c>
      <c r="C42" s="416"/>
      <c r="D42" s="416"/>
      <c r="E42" s="416"/>
      <c r="F42" s="218"/>
      <c r="G42" s="218"/>
      <c r="H42" s="218"/>
      <c r="I42" s="218"/>
      <c r="J42" s="218"/>
      <c r="K42" s="221"/>
      <c r="L42" s="217" t="s">
        <v>48</v>
      </c>
      <c r="M42" s="416"/>
      <c r="N42" s="416"/>
      <c r="O42" s="416"/>
      <c r="P42" s="220"/>
      <c r="Q42" s="76"/>
      <c r="R42" s="76"/>
      <c r="S42" s="76"/>
    </row>
    <row r="43" spans="1:27" ht="20.25" customHeight="1">
      <c r="A43" s="217" t="s">
        <v>49</v>
      </c>
      <c r="B43" s="217" t="s">
        <v>50</v>
      </c>
      <c r="C43" s="417" t="s">
        <v>391</v>
      </c>
      <c r="D43" s="417"/>
      <c r="E43" s="417"/>
      <c r="F43" s="417"/>
      <c r="G43" s="417"/>
      <c r="H43" s="417"/>
      <c r="I43" s="217"/>
      <c r="J43" s="217"/>
      <c r="K43" s="217" t="s">
        <v>51</v>
      </c>
      <c r="L43" s="425"/>
      <c r="M43" s="425"/>
      <c r="N43" s="73"/>
      <c r="O43" s="217" t="s">
        <v>48</v>
      </c>
      <c r="P43" s="422"/>
      <c r="Q43" s="422"/>
      <c r="R43" s="422"/>
      <c r="S43" s="422"/>
      <c r="V43" s="219"/>
      <c r="W43" s="219"/>
      <c r="X43" s="219"/>
      <c r="Y43" s="219"/>
      <c r="Z43" s="219"/>
      <c r="AA43" s="219"/>
    </row>
    <row r="44" spans="1:27" ht="9.75" customHeight="1">
      <c r="A44" s="217"/>
      <c r="B44" s="217"/>
      <c r="C44" s="216"/>
      <c r="D44" s="216"/>
      <c r="E44" s="216"/>
      <c r="F44" s="216"/>
      <c r="G44" s="216"/>
      <c r="H44" s="216"/>
      <c r="I44" s="217"/>
      <c r="J44" s="217"/>
      <c r="K44" s="217"/>
      <c r="L44" s="218"/>
      <c r="M44" s="218"/>
      <c r="N44" s="73"/>
      <c r="O44" s="217"/>
      <c r="P44" s="216"/>
      <c r="Q44" s="216"/>
      <c r="R44" s="216"/>
      <c r="S44" s="216"/>
    </row>
    <row r="45" spans="1:27" ht="30" customHeight="1">
      <c r="A45" s="215" t="s">
        <v>390</v>
      </c>
      <c r="B45" s="73"/>
      <c r="C45" s="73"/>
      <c r="D45" s="73"/>
      <c r="E45" s="73"/>
      <c r="F45" s="214" t="str">
        <f>IF((B3=0)," ",(CONCATENATE(B3,"   vs   ",L3)))</f>
        <v>KK Dopravní podniky Praha C   vs   KK Dopravní podniky Praha B</v>
      </c>
      <c r="G45" s="73"/>
      <c r="H45" s="73"/>
      <c r="I45" s="73"/>
      <c r="J45" s="73"/>
      <c r="K45" s="73"/>
      <c r="L45" s="73"/>
      <c r="M45" s="73"/>
      <c r="N45" s="73"/>
      <c r="O45" s="73"/>
      <c r="P45" s="73"/>
    </row>
    <row r="46" spans="1:27" ht="20.100000000000001" customHeight="1">
      <c r="A46" s="73"/>
      <c r="B46" s="213" t="s">
        <v>389</v>
      </c>
      <c r="C46" s="419" t="s">
        <v>388</v>
      </c>
      <c r="D46" s="419"/>
      <c r="E46" s="73"/>
      <c r="F46" s="73"/>
      <c r="G46" s="73"/>
      <c r="H46" s="73"/>
      <c r="I46" s="213" t="s">
        <v>387</v>
      </c>
      <c r="J46" s="420">
        <v>21</v>
      </c>
      <c r="K46" s="420"/>
      <c r="L46" s="73"/>
      <c r="M46" s="73"/>
      <c r="N46" s="73"/>
      <c r="O46" s="73"/>
      <c r="P46" s="73"/>
    </row>
    <row r="47" spans="1:27" ht="20.100000000000001" customHeight="1">
      <c r="A47" s="73"/>
      <c r="B47" s="213" t="s">
        <v>386</v>
      </c>
      <c r="C47" s="411" t="s">
        <v>385</v>
      </c>
      <c r="D47" s="411"/>
      <c r="E47" s="73"/>
      <c r="F47" s="73"/>
      <c r="G47" s="73"/>
      <c r="H47" s="73"/>
      <c r="I47" s="213" t="s">
        <v>384</v>
      </c>
      <c r="J47" s="421">
        <v>2</v>
      </c>
      <c r="K47" s="421"/>
      <c r="L47" s="73"/>
      <c r="M47" s="73"/>
      <c r="N47" s="73"/>
      <c r="O47" s="73"/>
      <c r="P47" s="213" t="s">
        <v>383</v>
      </c>
      <c r="Q47" s="418">
        <v>43706</v>
      </c>
      <c r="R47" s="418"/>
      <c r="S47" s="418"/>
    </row>
    <row r="48" spans="1:27" ht="9.9499999999999993" customHeight="1">
      <c r="A48" s="73"/>
      <c r="B48" s="73"/>
      <c r="C48" s="73"/>
      <c r="D48" s="73"/>
      <c r="E48" s="73"/>
      <c r="F48" s="73"/>
      <c r="G48" s="73"/>
      <c r="H48" s="73"/>
      <c r="I48" s="73"/>
      <c r="J48" s="73"/>
      <c r="K48" s="73"/>
      <c r="L48" s="73"/>
      <c r="M48" s="73"/>
      <c r="N48" s="73"/>
      <c r="O48" s="73"/>
      <c r="P48" s="73"/>
    </row>
    <row r="49" spans="1:19" s="73" customFormat="1" ht="15" customHeight="1">
      <c r="A49" s="371" t="s">
        <v>60</v>
      </c>
      <c r="B49" s="372"/>
      <c r="C49" s="372"/>
      <c r="D49" s="372"/>
      <c r="E49" s="372"/>
      <c r="F49" s="372"/>
      <c r="G49" s="372"/>
      <c r="H49" s="372"/>
      <c r="I49" s="372"/>
      <c r="J49" s="372"/>
      <c r="K49" s="372"/>
      <c r="L49" s="372"/>
      <c r="M49" s="372"/>
      <c r="N49" s="372"/>
      <c r="O49" s="372"/>
      <c r="P49" s="372"/>
      <c r="Q49" s="372"/>
      <c r="R49" s="372"/>
      <c r="S49" s="373"/>
    </row>
    <row r="50" spans="1:19" s="73" customFormat="1" ht="90" customHeight="1">
      <c r="A50" s="433"/>
      <c r="B50" s="434"/>
      <c r="C50" s="434"/>
      <c r="D50" s="434"/>
      <c r="E50" s="434"/>
      <c r="F50" s="434"/>
      <c r="G50" s="434"/>
      <c r="H50" s="434"/>
      <c r="I50" s="434"/>
      <c r="J50" s="434"/>
      <c r="K50" s="434"/>
      <c r="L50" s="434"/>
      <c r="M50" s="434"/>
      <c r="N50" s="434"/>
      <c r="O50" s="434"/>
      <c r="P50" s="434"/>
      <c r="Q50" s="434"/>
      <c r="R50" s="434"/>
      <c r="S50" s="435"/>
    </row>
    <row r="51" spans="1:19" s="73" customFormat="1" ht="5.0999999999999996" customHeight="1"/>
    <row r="52" spans="1:19" s="73" customFormat="1" ht="15" customHeight="1">
      <c r="A52" s="413" t="s">
        <v>61</v>
      </c>
      <c r="B52" s="414"/>
      <c r="C52" s="414"/>
      <c r="D52" s="414"/>
      <c r="E52" s="414"/>
      <c r="F52" s="414"/>
      <c r="G52" s="414"/>
      <c r="H52" s="414"/>
      <c r="I52" s="414"/>
      <c r="J52" s="414"/>
      <c r="K52" s="414"/>
      <c r="L52" s="414"/>
      <c r="M52" s="414"/>
      <c r="N52" s="414"/>
      <c r="O52" s="414"/>
      <c r="P52" s="414"/>
      <c r="Q52" s="414"/>
      <c r="R52" s="414"/>
      <c r="S52" s="415"/>
    </row>
    <row r="53" spans="1:19" s="73" customFormat="1" ht="6.75" customHeight="1">
      <c r="A53" s="212"/>
      <c r="B53" s="187"/>
      <c r="C53" s="187"/>
      <c r="D53" s="187"/>
      <c r="E53" s="187"/>
      <c r="F53" s="187"/>
      <c r="G53" s="187"/>
      <c r="H53" s="187"/>
      <c r="I53" s="187"/>
      <c r="J53" s="187"/>
      <c r="K53" s="187"/>
      <c r="L53" s="187"/>
      <c r="M53" s="187"/>
      <c r="N53" s="187"/>
      <c r="O53" s="187"/>
      <c r="P53" s="187"/>
      <c r="Q53" s="187"/>
      <c r="R53" s="187"/>
      <c r="S53" s="210"/>
    </row>
    <row r="54" spans="1:19" s="73" customFormat="1" ht="18" customHeight="1">
      <c r="A54" s="211" t="s">
        <v>6</v>
      </c>
      <c r="B54" s="187"/>
      <c r="C54" s="187"/>
      <c r="D54" s="187"/>
      <c r="E54" s="187"/>
      <c r="F54" s="187"/>
      <c r="G54" s="187"/>
      <c r="H54" s="187"/>
      <c r="I54" s="187"/>
      <c r="J54" s="187"/>
      <c r="K54" s="188" t="s">
        <v>8</v>
      </c>
      <c r="L54" s="187"/>
      <c r="M54" s="187"/>
      <c r="N54" s="187"/>
      <c r="O54" s="187"/>
      <c r="P54" s="187"/>
      <c r="Q54" s="187"/>
      <c r="R54" s="187"/>
      <c r="S54" s="210"/>
    </row>
    <row r="55" spans="1:19" s="73" customFormat="1" ht="18" customHeight="1">
      <c r="A55" s="209"/>
      <c r="B55" s="206" t="s">
        <v>62</v>
      </c>
      <c r="C55" s="205"/>
      <c r="D55" s="207"/>
      <c r="E55" s="206" t="s">
        <v>63</v>
      </c>
      <c r="F55" s="205"/>
      <c r="G55" s="205"/>
      <c r="H55" s="205"/>
      <c r="I55" s="207"/>
      <c r="J55" s="187"/>
      <c r="K55" s="208"/>
      <c r="L55" s="206" t="s">
        <v>62</v>
      </c>
      <c r="M55" s="205"/>
      <c r="N55" s="207"/>
      <c r="O55" s="206" t="s">
        <v>63</v>
      </c>
      <c r="P55" s="205"/>
      <c r="Q55" s="205"/>
      <c r="R55" s="205"/>
      <c r="S55" s="204"/>
    </row>
    <row r="56" spans="1:19" s="73" customFormat="1" ht="18" customHeight="1">
      <c r="A56" s="203" t="s">
        <v>64</v>
      </c>
      <c r="B56" s="199" t="s">
        <v>65</v>
      </c>
      <c r="C56" s="201"/>
      <c r="D56" s="200" t="s">
        <v>66</v>
      </c>
      <c r="E56" s="199" t="s">
        <v>65</v>
      </c>
      <c r="F56" s="198"/>
      <c r="G56" s="198"/>
      <c r="H56" s="197"/>
      <c r="I56" s="200" t="s">
        <v>66</v>
      </c>
      <c r="J56" s="187"/>
      <c r="K56" s="202" t="s">
        <v>64</v>
      </c>
      <c r="L56" s="199" t="s">
        <v>65</v>
      </c>
      <c r="M56" s="201"/>
      <c r="N56" s="200" t="s">
        <v>66</v>
      </c>
      <c r="O56" s="199" t="s">
        <v>65</v>
      </c>
      <c r="P56" s="198"/>
      <c r="Q56" s="198"/>
      <c r="R56" s="197"/>
      <c r="S56" s="196" t="s">
        <v>66</v>
      </c>
    </row>
    <row r="57" spans="1:19" s="73" customFormat="1" ht="18" customHeight="1">
      <c r="A57" s="195"/>
      <c r="B57" s="423" t="e">
        <f>DGET('14.dpC-dpB'!$A$106:$I$267,"celé",B93:B94)</f>
        <v>#NUM!</v>
      </c>
      <c r="C57" s="424"/>
      <c r="D57" s="193"/>
      <c r="E57" s="408" t="e">
        <f>DGET('14.dpC-dpB'!$A$106:$L$262,"celé",B95:B96)</f>
        <v>#NUM!</v>
      </c>
      <c r="F57" s="409"/>
      <c r="G57" s="409" t="e">
        <f>DGET('14.dpC-dpB'!$A$106:$L$262,"celé",G93:G94)</f>
        <v>#NUM!</v>
      </c>
      <c r="H57" s="410"/>
      <c r="I57" s="193"/>
      <c r="J57" s="187"/>
      <c r="K57" s="194"/>
      <c r="L57" s="423" t="e">
        <f>DGET('14.dpC-dpB'!$A$106:$L$262,"celé",L93:L94)</f>
        <v>#NUM!</v>
      </c>
      <c r="M57" s="424"/>
      <c r="N57" s="193"/>
      <c r="O57" s="408" t="e">
        <f>DGET('14.dpC-dpB'!$A$106:$L$262,"celé",L95:L96)</f>
        <v>#NUM!</v>
      </c>
      <c r="P57" s="409"/>
      <c r="Q57" s="409" t="e">
        <f>DGET('14.dpC-dpB'!$A$106:$L$262,"celé",Q92:Q93)</f>
        <v>#NUM!</v>
      </c>
      <c r="R57" s="410"/>
      <c r="S57" s="192"/>
    </row>
    <row r="58" spans="1:19" s="73" customFormat="1" ht="18" customHeight="1">
      <c r="A58" s="195"/>
      <c r="B58" s="423" t="e">
        <f>DGET('14.dpC-dpB'!$A$106:$L$262,"celé",B97:B98)</f>
        <v>#NUM!</v>
      </c>
      <c r="C58" s="424"/>
      <c r="D58" s="193"/>
      <c r="E58" s="408" t="e">
        <f>DGET('14.dpC-dpB'!$A$106:$L$262,"celé",B99:B100)</f>
        <v>#NUM!</v>
      </c>
      <c r="F58" s="409"/>
      <c r="G58" s="409" t="e">
        <f>DGET('14.dpC-dpB'!$A$106:$L$262,"celé",G94:G95)</f>
        <v>#NUM!</v>
      </c>
      <c r="H58" s="410"/>
      <c r="I58" s="193"/>
      <c r="J58" s="187"/>
      <c r="K58" s="194"/>
      <c r="L58" s="423" t="e">
        <f>DGET('14.dpC-dpB'!$A$106:$L$262,"celé",L97:L98)</f>
        <v>#NUM!</v>
      </c>
      <c r="M58" s="424"/>
      <c r="N58" s="193"/>
      <c r="O58" s="408" t="e">
        <f>DGET('14.dpC-dpB'!$A$106:$L$262,"celé",L99:L100)</f>
        <v>#NUM!</v>
      </c>
      <c r="P58" s="409"/>
      <c r="Q58" s="409" t="e">
        <f>DGET('14.dpC-dpB'!$A$106:$L$262,"celé",Q93:Q94)</f>
        <v>#NUM!</v>
      </c>
      <c r="R58" s="410"/>
      <c r="S58" s="192"/>
    </row>
    <row r="59" spans="1:19" s="73" customFormat="1" ht="11.25" customHeight="1">
      <c r="A59" s="191"/>
      <c r="B59" s="190"/>
      <c r="C59" s="190"/>
      <c r="D59" s="190"/>
      <c r="E59" s="190"/>
      <c r="F59" s="190"/>
      <c r="G59" s="190"/>
      <c r="H59" s="190"/>
      <c r="I59" s="190"/>
      <c r="J59" s="190"/>
      <c r="K59" s="190"/>
      <c r="L59" s="190"/>
      <c r="M59" s="190"/>
      <c r="N59" s="190"/>
      <c r="O59" s="190"/>
      <c r="P59" s="190"/>
      <c r="Q59" s="190"/>
      <c r="R59" s="190"/>
      <c r="S59" s="189"/>
    </row>
    <row r="60" spans="1:19" s="73" customFormat="1" ht="3.75" customHeight="1">
      <c r="A60" s="188"/>
      <c r="B60" s="187"/>
      <c r="C60" s="187"/>
      <c r="D60" s="187"/>
      <c r="E60" s="187"/>
      <c r="F60" s="187"/>
      <c r="G60" s="187"/>
      <c r="H60" s="187"/>
      <c r="I60" s="187"/>
      <c r="J60" s="187"/>
      <c r="K60" s="188"/>
      <c r="L60" s="187"/>
      <c r="M60" s="187"/>
      <c r="N60" s="187"/>
      <c r="O60" s="187"/>
      <c r="P60" s="187"/>
      <c r="Q60" s="187"/>
      <c r="R60" s="187"/>
      <c r="S60" s="187"/>
    </row>
    <row r="61" spans="1:19" s="73" customFormat="1" ht="19.5" customHeight="1">
      <c r="A61" s="428" t="s">
        <v>71</v>
      </c>
      <c r="B61" s="392"/>
      <c r="C61" s="392"/>
      <c r="D61" s="392"/>
      <c r="E61" s="392"/>
      <c r="F61" s="392"/>
      <c r="G61" s="392"/>
      <c r="H61" s="392"/>
      <c r="I61" s="392"/>
      <c r="J61" s="392"/>
      <c r="K61" s="392"/>
      <c r="L61" s="392"/>
      <c r="M61" s="392"/>
      <c r="N61" s="392"/>
      <c r="O61" s="392"/>
      <c r="P61" s="392"/>
      <c r="Q61" s="392"/>
      <c r="R61" s="392"/>
      <c r="S61" s="429"/>
    </row>
    <row r="62" spans="1:19" s="73" customFormat="1" ht="90" customHeight="1">
      <c r="A62" s="430"/>
      <c r="B62" s="431"/>
      <c r="C62" s="431"/>
      <c r="D62" s="431"/>
      <c r="E62" s="431"/>
      <c r="F62" s="431"/>
      <c r="G62" s="431"/>
      <c r="H62" s="431"/>
      <c r="I62" s="431"/>
      <c r="J62" s="431"/>
      <c r="K62" s="431"/>
      <c r="L62" s="431"/>
      <c r="M62" s="431"/>
      <c r="N62" s="431"/>
      <c r="O62" s="431"/>
      <c r="P62" s="431"/>
      <c r="Q62" s="431"/>
      <c r="R62" s="431"/>
      <c r="S62" s="432"/>
    </row>
    <row r="63" spans="1:19" s="73" customFormat="1" ht="5.0999999999999996" customHeight="1"/>
    <row r="64" spans="1:19" s="73" customFormat="1" ht="15" customHeight="1">
      <c r="A64" s="371" t="s">
        <v>72</v>
      </c>
      <c r="B64" s="372"/>
      <c r="C64" s="372"/>
      <c r="D64" s="372"/>
      <c r="E64" s="372"/>
      <c r="F64" s="372"/>
      <c r="G64" s="372"/>
      <c r="H64" s="372"/>
      <c r="I64" s="372"/>
      <c r="J64" s="372"/>
      <c r="K64" s="372"/>
      <c r="L64" s="372"/>
      <c r="M64" s="372"/>
      <c r="N64" s="372"/>
      <c r="O64" s="372"/>
      <c r="P64" s="372"/>
      <c r="Q64" s="372"/>
      <c r="R64" s="372"/>
      <c r="S64" s="373"/>
    </row>
    <row r="65" spans="1:27" ht="90" customHeight="1">
      <c r="A65" s="433"/>
      <c r="B65" s="434"/>
      <c r="C65" s="434"/>
      <c r="D65" s="434"/>
      <c r="E65" s="434"/>
      <c r="F65" s="434"/>
      <c r="G65" s="434"/>
      <c r="H65" s="434"/>
      <c r="I65" s="434"/>
      <c r="J65" s="434"/>
      <c r="K65" s="434"/>
      <c r="L65" s="434"/>
      <c r="M65" s="434"/>
      <c r="N65" s="434"/>
      <c r="O65" s="434"/>
      <c r="P65" s="434"/>
      <c r="Q65" s="434"/>
      <c r="R65" s="434"/>
      <c r="S65" s="435"/>
    </row>
    <row r="66" spans="1:27" ht="30" customHeight="1">
      <c r="A66" s="426" t="s">
        <v>382</v>
      </c>
      <c r="B66" s="426"/>
      <c r="C66" s="427"/>
      <c r="D66" s="427"/>
      <c r="E66" s="427"/>
      <c r="F66" s="427"/>
      <c r="G66" s="427"/>
      <c r="H66" s="427"/>
      <c r="I66" s="73"/>
      <c r="J66" s="73"/>
      <c r="K66" s="73"/>
      <c r="L66" s="73"/>
      <c r="M66" s="73"/>
      <c r="N66" s="73"/>
      <c r="O66" s="73"/>
      <c r="P66" s="73"/>
      <c r="V66" s="362"/>
      <c r="W66" s="362"/>
      <c r="X66" s="362"/>
      <c r="Y66" s="362"/>
      <c r="Z66" s="362"/>
      <c r="AA66" s="362"/>
    </row>
    <row r="67" spans="1:27" ht="30" customHeight="1">
      <c r="A67" s="185"/>
      <c r="B67" s="185"/>
      <c r="C67" s="184"/>
      <c r="D67" s="184"/>
      <c r="E67" s="184"/>
      <c r="F67" s="184"/>
      <c r="G67" s="184"/>
      <c r="H67" s="184"/>
      <c r="I67" s="73"/>
      <c r="J67" s="73"/>
      <c r="K67" s="73"/>
      <c r="L67" s="73"/>
      <c r="M67" s="73"/>
      <c r="N67" s="73"/>
      <c r="O67" s="73"/>
      <c r="P67" s="73"/>
      <c r="V67" s="94"/>
      <c r="W67" s="93"/>
      <c r="X67" s="93"/>
      <c r="Y67" s="93"/>
      <c r="Z67" s="93"/>
      <c r="AA67" s="93"/>
    </row>
    <row r="68" spans="1:27" ht="16.5">
      <c r="A68" s="472" t="s">
        <v>381</v>
      </c>
      <c r="B68" s="473"/>
      <c r="C68" s="473"/>
      <c r="D68" s="473"/>
      <c r="E68" s="473"/>
      <c r="F68" s="473"/>
      <c r="G68" s="473"/>
      <c r="H68" s="474"/>
      <c r="I68" s="469" t="s">
        <v>380</v>
      </c>
      <c r="J68" s="73"/>
      <c r="K68" s="178"/>
      <c r="L68" s="183"/>
      <c r="M68" s="183"/>
      <c r="N68" s="73"/>
      <c r="O68" s="75"/>
      <c r="P68" s="75"/>
      <c r="R68" s="75"/>
      <c r="S68" s="75"/>
      <c r="V68" s="83"/>
      <c r="W68" s="82"/>
      <c r="X68" s="81"/>
      <c r="Y68" s="80"/>
      <c r="Z68" s="79"/>
      <c r="AA68" s="78"/>
    </row>
    <row r="69" spans="1:27" ht="16.5">
      <c r="A69" s="475" t="s">
        <v>379</v>
      </c>
      <c r="B69" s="476"/>
      <c r="C69" s="476"/>
      <c r="D69" s="476"/>
      <c r="E69" s="476"/>
      <c r="F69" s="476"/>
      <c r="G69" s="476"/>
      <c r="H69" s="477"/>
      <c r="I69" s="470"/>
      <c r="J69" s="73"/>
      <c r="K69" s="182" t="s">
        <v>378</v>
      </c>
      <c r="L69" s="182" t="s">
        <v>377</v>
      </c>
      <c r="M69" s="174"/>
      <c r="N69" s="174"/>
      <c r="O69" s="174"/>
      <c r="P69" s="174"/>
      <c r="Q69" s="174"/>
      <c r="R69" s="75"/>
      <c r="S69" s="75"/>
      <c r="V69" s="83"/>
      <c r="W69" s="82"/>
      <c r="X69" s="81"/>
      <c r="Y69" s="80"/>
      <c r="Z69" s="79"/>
      <c r="AA69" s="78"/>
    </row>
    <row r="70" spans="1:27" ht="14.25">
      <c r="A70" s="181" t="s">
        <v>376</v>
      </c>
      <c r="B70" s="467" t="s">
        <v>375</v>
      </c>
      <c r="C70" s="467"/>
      <c r="D70" s="467" t="s">
        <v>65</v>
      </c>
      <c r="E70" s="467"/>
      <c r="F70" s="468" t="s">
        <v>374</v>
      </c>
      <c r="G70" s="468"/>
      <c r="H70" s="468"/>
      <c r="I70" s="471"/>
      <c r="J70" s="73"/>
      <c r="K70" s="180"/>
      <c r="L70" s="179">
        <v>606179306</v>
      </c>
      <c r="M70" s="178" t="s">
        <v>373</v>
      </c>
      <c r="N70" s="177"/>
      <c r="O70" s="75"/>
      <c r="P70" s="75"/>
      <c r="R70" s="75"/>
      <c r="S70" s="75"/>
      <c r="V70" s="83"/>
      <c r="W70" s="82"/>
      <c r="X70" s="81"/>
      <c r="Y70" s="80"/>
      <c r="Z70" s="79"/>
      <c r="AA70" s="78"/>
    </row>
    <row r="71" spans="1:27" ht="14.25">
      <c r="A71" s="176"/>
      <c r="B71" s="482" t="s">
        <v>372</v>
      </c>
      <c r="C71" s="483"/>
      <c r="D71" s="482" t="s">
        <v>144</v>
      </c>
      <c r="E71" s="483"/>
      <c r="F71" s="484">
        <v>44594</v>
      </c>
      <c r="G71" s="485"/>
      <c r="H71" s="486"/>
      <c r="I71" s="175" t="s">
        <v>371</v>
      </c>
      <c r="J71" s="73"/>
      <c r="K71" s="174"/>
      <c r="L71" s="479" t="s">
        <v>370</v>
      </c>
      <c r="M71" s="479"/>
      <c r="N71" s="479"/>
      <c r="O71" s="174"/>
      <c r="P71" s="174"/>
      <c r="Q71" s="173"/>
      <c r="R71" s="75"/>
      <c r="S71" s="75"/>
      <c r="V71" s="83"/>
      <c r="W71" s="82"/>
      <c r="X71" s="81"/>
      <c r="Y71" s="80"/>
      <c r="Z71" s="79"/>
      <c r="AA71" s="78"/>
    </row>
    <row r="72" spans="1:27" ht="14.25">
      <c r="A72" s="172"/>
      <c r="B72" s="461" t="s">
        <v>369</v>
      </c>
      <c r="C72" s="462"/>
      <c r="D72" s="461" t="s">
        <v>368</v>
      </c>
      <c r="E72" s="462"/>
      <c r="F72" s="463"/>
      <c r="G72" s="464"/>
      <c r="H72" s="465"/>
      <c r="I72" s="171"/>
      <c r="J72" s="73"/>
      <c r="K72" s="153" t="s">
        <v>367</v>
      </c>
      <c r="L72" s="152" t="s">
        <v>366</v>
      </c>
      <c r="M72" s="170" t="s">
        <v>365</v>
      </c>
      <c r="N72" s="149"/>
      <c r="O72" s="150"/>
      <c r="P72" s="150"/>
      <c r="Q72" s="149"/>
      <c r="R72" s="75"/>
      <c r="S72" s="75"/>
      <c r="V72" s="83"/>
      <c r="W72" s="82"/>
      <c r="X72" s="81"/>
      <c r="Y72" s="80"/>
      <c r="Z72" s="79"/>
      <c r="AA72" s="78"/>
    </row>
    <row r="73" spans="1:27" ht="15" customHeight="1">
      <c r="A73" s="148"/>
      <c r="B73" s="451"/>
      <c r="C73" s="452"/>
      <c r="D73" s="451"/>
      <c r="E73" s="452"/>
      <c r="F73" s="440"/>
      <c r="G73" s="441"/>
      <c r="H73" s="442"/>
      <c r="I73" s="169"/>
      <c r="J73" s="73"/>
      <c r="K73" s="147" t="s">
        <v>364</v>
      </c>
      <c r="L73" s="146" t="s">
        <v>363</v>
      </c>
      <c r="M73" s="145" t="s">
        <v>362</v>
      </c>
      <c r="N73" s="143"/>
      <c r="O73" s="144"/>
      <c r="P73" s="144"/>
      <c r="Q73" s="143"/>
      <c r="R73" s="75"/>
      <c r="S73" s="75"/>
      <c r="V73" s="83"/>
      <c r="W73" s="82"/>
      <c r="X73" s="81"/>
      <c r="Y73" s="80"/>
      <c r="Z73" s="79"/>
      <c r="AA73" s="78"/>
    </row>
    <row r="74" spans="1:27" ht="15" customHeight="1">
      <c r="A74" s="148"/>
      <c r="B74" s="451"/>
      <c r="C74" s="452"/>
      <c r="D74" s="451"/>
      <c r="E74" s="452"/>
      <c r="F74" s="440"/>
      <c r="G74" s="441"/>
      <c r="H74" s="442"/>
      <c r="I74" s="141"/>
      <c r="J74" s="73"/>
      <c r="K74" s="153" t="s">
        <v>361</v>
      </c>
      <c r="L74" s="152" t="s">
        <v>360</v>
      </c>
      <c r="M74" s="151" t="s">
        <v>359</v>
      </c>
      <c r="N74" s="149"/>
      <c r="O74" s="150"/>
      <c r="P74" s="150"/>
      <c r="Q74" s="149"/>
      <c r="R74" s="75"/>
      <c r="S74" s="75"/>
      <c r="V74" s="83"/>
      <c r="W74" s="82"/>
      <c r="X74" s="81"/>
      <c r="Y74" s="80"/>
      <c r="Z74" s="79"/>
      <c r="AA74" s="78"/>
    </row>
    <row r="75" spans="1:27" ht="15" customHeight="1">
      <c r="A75" s="148"/>
      <c r="B75" s="451"/>
      <c r="C75" s="452"/>
      <c r="D75" s="451"/>
      <c r="E75" s="452"/>
      <c r="F75" s="440"/>
      <c r="G75" s="441"/>
      <c r="H75" s="442"/>
      <c r="I75" s="141"/>
      <c r="J75" s="73"/>
      <c r="K75" s="147" t="s">
        <v>358</v>
      </c>
      <c r="L75" s="146" t="s">
        <v>357</v>
      </c>
      <c r="M75" s="145" t="s">
        <v>356</v>
      </c>
      <c r="N75" s="143"/>
      <c r="O75" s="144"/>
      <c r="P75" s="144"/>
      <c r="Q75" s="143"/>
      <c r="R75" s="75"/>
      <c r="S75" s="75"/>
      <c r="V75" s="83"/>
      <c r="W75" s="82"/>
      <c r="X75" s="81"/>
      <c r="Y75" s="80"/>
      <c r="Z75" s="79"/>
      <c r="AA75" s="78"/>
    </row>
    <row r="76" spans="1:27" ht="15" customHeight="1">
      <c r="A76" s="148"/>
      <c r="B76" s="451"/>
      <c r="C76" s="452"/>
      <c r="D76" s="451"/>
      <c r="E76" s="452"/>
      <c r="F76" s="440"/>
      <c r="G76" s="441"/>
      <c r="H76" s="442"/>
      <c r="I76" s="141"/>
      <c r="J76" s="73"/>
      <c r="K76" s="153" t="s">
        <v>355</v>
      </c>
      <c r="L76" s="152" t="s">
        <v>354</v>
      </c>
      <c r="M76" s="151" t="s">
        <v>353</v>
      </c>
      <c r="N76" s="149"/>
      <c r="O76" s="150"/>
      <c r="P76" s="150"/>
      <c r="Q76" s="149"/>
      <c r="R76" s="75"/>
      <c r="S76" s="75"/>
      <c r="V76" s="83"/>
      <c r="W76" s="82"/>
      <c r="X76" s="81"/>
      <c r="Y76" s="80"/>
      <c r="Z76" s="79"/>
      <c r="AA76" s="78"/>
    </row>
    <row r="77" spans="1:27" ht="15" customHeight="1">
      <c r="A77" s="148"/>
      <c r="B77" s="451"/>
      <c r="C77" s="452"/>
      <c r="D77" s="451"/>
      <c r="E77" s="452"/>
      <c r="F77" s="440"/>
      <c r="G77" s="441"/>
      <c r="H77" s="442"/>
      <c r="I77" s="141"/>
      <c r="J77" s="73"/>
      <c r="K77" s="147" t="s">
        <v>352</v>
      </c>
      <c r="L77" s="146" t="s">
        <v>351</v>
      </c>
      <c r="M77" s="145" t="s">
        <v>350</v>
      </c>
      <c r="N77" s="143"/>
      <c r="O77" s="144"/>
      <c r="P77" s="144"/>
      <c r="Q77" s="143"/>
      <c r="R77" s="75"/>
      <c r="S77" s="75"/>
      <c r="V77" s="83"/>
      <c r="W77" s="82"/>
      <c r="X77" s="81"/>
      <c r="Y77" s="80"/>
      <c r="Z77" s="79"/>
      <c r="AA77" s="78"/>
    </row>
    <row r="78" spans="1:27" ht="15" customHeight="1">
      <c r="A78" s="148"/>
      <c r="B78" s="451"/>
      <c r="C78" s="452"/>
      <c r="D78" s="451"/>
      <c r="E78" s="452"/>
      <c r="F78" s="440"/>
      <c r="G78" s="441"/>
      <c r="H78" s="442"/>
      <c r="I78" s="141"/>
      <c r="J78" s="73"/>
      <c r="K78" s="153" t="s">
        <v>349</v>
      </c>
      <c r="L78" s="152" t="s">
        <v>348</v>
      </c>
      <c r="M78" s="151" t="s">
        <v>347</v>
      </c>
      <c r="N78" s="149"/>
      <c r="O78" s="150"/>
      <c r="P78" s="150"/>
      <c r="Q78" s="149"/>
      <c r="R78" s="75"/>
      <c r="S78" s="75"/>
      <c r="V78" s="83"/>
      <c r="W78" s="82"/>
      <c r="X78" s="81"/>
      <c r="Y78" s="80"/>
      <c r="Z78" s="79"/>
      <c r="AA78" s="78"/>
    </row>
    <row r="79" spans="1:27" ht="15" customHeight="1">
      <c r="A79" s="148"/>
      <c r="B79" s="451"/>
      <c r="C79" s="452"/>
      <c r="D79" s="451"/>
      <c r="E79" s="452"/>
      <c r="F79" s="440"/>
      <c r="G79" s="441"/>
      <c r="H79" s="442"/>
      <c r="I79" s="168"/>
      <c r="J79" s="73"/>
      <c r="K79" s="147" t="s">
        <v>346</v>
      </c>
      <c r="L79" s="146" t="s">
        <v>345</v>
      </c>
      <c r="M79" s="145" t="s">
        <v>344</v>
      </c>
      <c r="N79" s="143"/>
      <c r="O79" s="144"/>
      <c r="P79" s="144"/>
      <c r="Q79" s="143"/>
      <c r="R79" s="75"/>
      <c r="S79" s="75"/>
      <c r="V79" s="83"/>
      <c r="W79" s="82"/>
      <c r="X79" s="81"/>
      <c r="Y79" s="80"/>
      <c r="Z79" s="79"/>
      <c r="AA79" s="78"/>
    </row>
    <row r="80" spans="1:27" ht="15" customHeight="1">
      <c r="A80" s="148"/>
      <c r="B80" s="451"/>
      <c r="C80" s="452"/>
      <c r="D80" s="451"/>
      <c r="E80" s="452"/>
      <c r="F80" s="440"/>
      <c r="G80" s="441"/>
      <c r="H80" s="442"/>
      <c r="I80" s="141"/>
      <c r="J80" s="73"/>
      <c r="K80" s="153" t="s">
        <v>343</v>
      </c>
      <c r="L80" s="152" t="s">
        <v>342</v>
      </c>
      <c r="M80" s="151" t="s">
        <v>341</v>
      </c>
      <c r="N80" s="149"/>
      <c r="O80" s="150"/>
      <c r="P80" s="150"/>
      <c r="Q80" s="149"/>
      <c r="R80" s="75"/>
      <c r="S80" s="75"/>
      <c r="V80" s="83"/>
      <c r="W80" s="82"/>
      <c r="X80" s="81"/>
      <c r="Y80" s="80"/>
      <c r="Z80" s="79"/>
      <c r="AA80" s="78"/>
    </row>
    <row r="81" spans="1:27" ht="15" customHeight="1">
      <c r="A81" s="148"/>
      <c r="B81" s="167"/>
      <c r="C81" s="166"/>
      <c r="D81" s="167"/>
      <c r="E81" s="166"/>
      <c r="F81" s="165"/>
      <c r="G81" s="164"/>
      <c r="H81" s="163"/>
      <c r="I81" s="141"/>
      <c r="J81" s="73"/>
      <c r="K81" s="147" t="s">
        <v>340</v>
      </c>
      <c r="L81" s="146" t="s">
        <v>339</v>
      </c>
      <c r="M81" s="145" t="s">
        <v>338</v>
      </c>
      <c r="N81" s="143"/>
      <c r="O81" s="144"/>
      <c r="P81" s="144"/>
      <c r="Q81" s="143"/>
      <c r="R81" s="75"/>
      <c r="S81" s="75"/>
      <c r="V81" s="83"/>
      <c r="W81" s="82"/>
      <c r="X81" s="81"/>
      <c r="Y81" s="80"/>
      <c r="Z81" s="79"/>
      <c r="AA81" s="78"/>
    </row>
    <row r="82" spans="1:27" ht="15" customHeight="1">
      <c r="A82" s="148"/>
      <c r="B82" s="451"/>
      <c r="C82" s="452"/>
      <c r="D82" s="451"/>
      <c r="E82" s="452"/>
      <c r="F82" s="440"/>
      <c r="G82" s="441"/>
      <c r="H82" s="442"/>
      <c r="I82" s="141"/>
      <c r="J82" s="73"/>
      <c r="K82" s="160" t="s">
        <v>337</v>
      </c>
      <c r="L82" s="162" t="s">
        <v>336</v>
      </c>
      <c r="M82" s="161" t="s">
        <v>335</v>
      </c>
      <c r="N82" s="154"/>
      <c r="O82" s="155"/>
      <c r="P82" s="155"/>
      <c r="Q82" s="154"/>
      <c r="R82" s="75"/>
      <c r="S82" s="75"/>
      <c r="V82" s="83"/>
      <c r="W82" s="82"/>
      <c r="X82" s="81"/>
      <c r="Y82" s="80"/>
      <c r="Z82" s="79"/>
      <c r="AA82" s="78"/>
    </row>
    <row r="83" spans="1:27" ht="15" customHeight="1">
      <c r="A83" s="148"/>
      <c r="B83" s="451"/>
      <c r="C83" s="452"/>
      <c r="D83" s="451"/>
      <c r="E83" s="452"/>
      <c r="F83" s="440"/>
      <c r="G83" s="441"/>
      <c r="H83" s="442"/>
      <c r="I83" s="141"/>
      <c r="J83" s="73"/>
      <c r="K83" s="160"/>
      <c r="L83" s="159" t="s">
        <v>334</v>
      </c>
      <c r="M83" s="158" t="s">
        <v>333</v>
      </c>
      <c r="N83" s="157"/>
      <c r="O83" s="156"/>
      <c r="P83" s="155"/>
      <c r="Q83" s="154"/>
      <c r="R83" s="75"/>
      <c r="S83" s="75"/>
      <c r="V83" s="83"/>
      <c r="W83" s="82"/>
      <c r="X83" s="81"/>
      <c r="Y83" s="80"/>
      <c r="Z83" s="79"/>
      <c r="AA83" s="78"/>
    </row>
    <row r="84" spans="1:27" ht="15" customHeight="1">
      <c r="A84" s="148"/>
      <c r="B84" s="451"/>
      <c r="C84" s="452"/>
      <c r="D84" s="451"/>
      <c r="E84" s="452"/>
      <c r="F84" s="440"/>
      <c r="G84" s="441"/>
      <c r="H84" s="442"/>
      <c r="I84" s="141"/>
      <c r="J84" s="73"/>
      <c r="K84" s="147" t="s">
        <v>332</v>
      </c>
      <c r="L84" s="146" t="s">
        <v>331</v>
      </c>
      <c r="M84" s="145" t="s">
        <v>330</v>
      </c>
      <c r="N84" s="143"/>
      <c r="O84" s="144"/>
      <c r="P84" s="144"/>
      <c r="Q84" s="143"/>
      <c r="R84" s="75"/>
      <c r="S84" s="75"/>
      <c r="V84" s="83"/>
      <c r="W84" s="82"/>
      <c r="X84" s="81"/>
      <c r="Y84" s="80"/>
      <c r="Z84" s="79"/>
      <c r="AA84" s="78"/>
    </row>
    <row r="85" spans="1:27" ht="15" customHeight="1">
      <c r="A85" s="148"/>
      <c r="B85" s="451"/>
      <c r="C85" s="452"/>
      <c r="D85" s="451"/>
      <c r="E85" s="452"/>
      <c r="F85" s="443"/>
      <c r="G85" s="441"/>
      <c r="H85" s="442"/>
      <c r="I85" s="141"/>
      <c r="J85" s="73"/>
      <c r="K85" s="153" t="s">
        <v>329</v>
      </c>
      <c r="L85" s="152" t="s">
        <v>328</v>
      </c>
      <c r="M85" s="151" t="s">
        <v>327</v>
      </c>
      <c r="N85" s="149"/>
      <c r="O85" s="150"/>
      <c r="P85" s="150"/>
      <c r="Q85" s="149"/>
      <c r="R85" s="75"/>
      <c r="S85" s="75"/>
      <c r="V85" s="83"/>
      <c r="W85" s="82"/>
      <c r="X85" s="81"/>
      <c r="Y85" s="80"/>
      <c r="Z85" s="79"/>
      <c r="AA85" s="78"/>
    </row>
    <row r="86" spans="1:27" ht="15" customHeight="1">
      <c r="A86" s="148"/>
      <c r="B86" s="451"/>
      <c r="C86" s="452"/>
      <c r="D86" s="451"/>
      <c r="E86" s="452"/>
      <c r="F86" s="440"/>
      <c r="G86" s="441"/>
      <c r="H86" s="442"/>
      <c r="I86" s="141"/>
      <c r="J86" s="73"/>
      <c r="K86" s="147" t="s">
        <v>326</v>
      </c>
      <c r="L86" s="146" t="s">
        <v>325</v>
      </c>
      <c r="M86" s="145" t="s">
        <v>324</v>
      </c>
      <c r="N86" s="143"/>
      <c r="O86" s="144"/>
      <c r="P86" s="144"/>
      <c r="Q86" s="143"/>
      <c r="R86" s="75"/>
      <c r="S86" s="75"/>
      <c r="V86" s="83"/>
      <c r="W86" s="82"/>
      <c r="X86" s="81"/>
      <c r="Y86" s="80"/>
      <c r="Z86" s="79"/>
      <c r="AA86" s="78"/>
    </row>
    <row r="87" spans="1:27" ht="15" customHeight="1">
      <c r="A87" s="142"/>
      <c r="B87" s="451"/>
      <c r="C87" s="452"/>
      <c r="D87" s="451"/>
      <c r="E87" s="452"/>
      <c r="F87" s="443"/>
      <c r="G87" s="441"/>
      <c r="H87" s="442"/>
      <c r="I87" s="141"/>
      <c r="J87" s="73"/>
      <c r="K87" s="138"/>
      <c r="L87" s="137"/>
      <c r="M87" s="136"/>
      <c r="N87" s="134"/>
      <c r="O87" s="135"/>
      <c r="P87" s="135"/>
      <c r="Q87" s="134"/>
      <c r="R87" s="75"/>
      <c r="S87" s="75"/>
      <c r="V87" s="83"/>
      <c r="W87" s="82"/>
      <c r="X87" s="81"/>
      <c r="Y87" s="80"/>
      <c r="Z87" s="79"/>
      <c r="AA87" s="78"/>
    </row>
    <row r="88" spans="1:27" ht="15" customHeight="1">
      <c r="A88" s="140"/>
      <c r="B88" s="438"/>
      <c r="C88" s="439"/>
      <c r="D88" s="438"/>
      <c r="E88" s="439"/>
      <c r="F88" s="457"/>
      <c r="G88" s="458"/>
      <c r="H88" s="459"/>
      <c r="I88" s="139"/>
      <c r="J88" s="73"/>
      <c r="K88" s="138"/>
      <c r="L88" s="137"/>
      <c r="M88" s="136"/>
      <c r="N88" s="134"/>
      <c r="O88" s="135"/>
      <c r="P88" s="135"/>
      <c r="Q88" s="134"/>
      <c r="R88" s="75"/>
      <c r="S88" s="75"/>
      <c r="V88" s="83"/>
      <c r="W88" s="82"/>
      <c r="X88" s="81"/>
      <c r="Y88" s="80"/>
      <c r="Z88" s="79"/>
      <c r="AA88" s="78"/>
    </row>
    <row r="89" spans="1:27">
      <c r="A89" s="73"/>
      <c r="B89" s="73"/>
      <c r="C89" s="73"/>
      <c r="D89" s="73"/>
      <c r="E89" s="73"/>
      <c r="F89" s="73"/>
      <c r="G89" s="73"/>
      <c r="H89" s="73"/>
      <c r="I89" s="73"/>
      <c r="J89" s="73"/>
      <c r="K89" s="75"/>
      <c r="L89" s="73"/>
      <c r="M89" s="73"/>
      <c r="N89" s="73"/>
      <c r="O89" s="75"/>
      <c r="P89" s="75"/>
      <c r="R89" s="75"/>
      <c r="S89" s="75"/>
      <c r="V89" s="83"/>
      <c r="W89" s="82"/>
      <c r="X89" s="81"/>
      <c r="Y89" s="80"/>
      <c r="Z89" s="79"/>
      <c r="AA89" s="78"/>
    </row>
    <row r="90" spans="1:27" hidden="1">
      <c r="A90" s="73"/>
      <c r="B90" s="73"/>
      <c r="C90" s="73"/>
      <c r="D90" s="73"/>
      <c r="E90" s="73"/>
      <c r="F90" s="73"/>
      <c r="G90" s="73"/>
      <c r="H90" s="73"/>
      <c r="I90" s="73"/>
      <c r="J90" s="73"/>
      <c r="K90" s="75"/>
      <c r="L90" s="73"/>
      <c r="M90" s="73"/>
      <c r="N90" s="121"/>
      <c r="O90" s="121"/>
      <c r="P90" s="75"/>
      <c r="R90" s="75"/>
      <c r="S90" s="75"/>
      <c r="V90" s="83"/>
      <c r="W90" s="82"/>
      <c r="X90" s="81"/>
      <c r="Y90" s="79"/>
      <c r="Z90" s="79"/>
      <c r="AA90" s="78"/>
    </row>
    <row r="91" spans="1:27" hidden="1">
      <c r="A91" s="133" t="s">
        <v>323</v>
      </c>
      <c r="B91" s="73"/>
      <c r="C91" s="73"/>
      <c r="D91" s="73"/>
      <c r="E91" s="73"/>
      <c r="F91" s="73"/>
      <c r="G91" s="73"/>
      <c r="H91" s="73"/>
      <c r="I91" s="121"/>
      <c r="J91" s="121"/>
      <c r="K91" s="133" t="s">
        <v>323</v>
      </c>
      <c r="L91" s="73"/>
      <c r="M91" s="121"/>
      <c r="N91" s="121"/>
      <c r="O91" s="121"/>
      <c r="P91" s="75"/>
      <c r="R91" s="75"/>
      <c r="S91" s="75"/>
      <c r="V91" s="83"/>
      <c r="W91" s="82"/>
      <c r="X91" s="81"/>
      <c r="Y91" s="79"/>
      <c r="Z91" s="79"/>
      <c r="AA91" s="78"/>
    </row>
    <row r="92" spans="1:27" hidden="1">
      <c r="A92" s="123" t="s">
        <v>321</v>
      </c>
      <c r="B92" s="132" t="s">
        <v>322</v>
      </c>
      <c r="C92" s="73"/>
      <c r="D92" s="73"/>
      <c r="E92" s="73"/>
      <c r="F92" s="73"/>
      <c r="G92" s="73"/>
      <c r="H92" s="73"/>
      <c r="I92" s="121"/>
      <c r="J92" s="121"/>
      <c r="K92" s="123" t="s">
        <v>321</v>
      </c>
      <c r="L92" s="132" t="s">
        <v>322</v>
      </c>
      <c r="M92" s="121"/>
      <c r="N92" s="121"/>
      <c r="O92" s="121"/>
      <c r="P92" s="120"/>
      <c r="R92" s="75"/>
      <c r="S92" s="75"/>
      <c r="V92" s="83"/>
      <c r="W92" s="82"/>
      <c r="X92" s="81"/>
      <c r="Y92" s="131"/>
      <c r="Z92" s="79"/>
      <c r="AA92" s="78"/>
    </row>
    <row r="93" spans="1:27" ht="15.75" hidden="1" customHeight="1">
      <c r="A93" s="122">
        <f>A12</f>
        <v>14500</v>
      </c>
      <c r="B93" s="129" t="s">
        <v>321</v>
      </c>
      <c r="C93" s="73"/>
      <c r="D93" s="73"/>
      <c r="E93" s="73"/>
      <c r="F93" s="73"/>
      <c r="G93" s="73"/>
      <c r="H93" s="73"/>
      <c r="I93" s="121"/>
      <c r="J93" s="121"/>
      <c r="K93" s="122">
        <f>K12</f>
        <v>22958</v>
      </c>
      <c r="L93" s="129" t="s">
        <v>321</v>
      </c>
      <c r="M93" s="121"/>
      <c r="N93" s="121"/>
      <c r="O93" s="121"/>
      <c r="P93" s="120" t="s">
        <v>77</v>
      </c>
      <c r="R93" s="75"/>
      <c r="S93" s="75"/>
      <c r="V93" s="83"/>
      <c r="W93" s="82"/>
      <c r="X93" s="81"/>
      <c r="Y93" s="80"/>
      <c r="Z93" s="79"/>
      <c r="AA93" s="78"/>
    </row>
    <row r="94" spans="1:27" ht="15.75" hidden="1" customHeight="1">
      <c r="A94" s="123" t="s">
        <v>321</v>
      </c>
      <c r="B94" s="130">
        <f>D57</f>
        <v>0</v>
      </c>
      <c r="C94" s="73"/>
      <c r="D94" s="73"/>
      <c r="E94" s="73"/>
      <c r="F94" s="73"/>
      <c r="G94" s="73"/>
      <c r="H94" s="73"/>
      <c r="I94" s="121"/>
      <c r="J94" s="121"/>
      <c r="K94" s="123" t="s">
        <v>321</v>
      </c>
      <c r="L94" s="127">
        <f>N57</f>
        <v>0</v>
      </c>
      <c r="M94" s="121"/>
      <c r="N94" s="121"/>
      <c r="O94" s="121"/>
      <c r="P94" s="120" t="s">
        <v>89</v>
      </c>
      <c r="R94" s="75"/>
      <c r="S94" s="75"/>
      <c r="V94" s="83"/>
      <c r="W94" s="82"/>
      <c r="X94" s="81"/>
      <c r="Y94" s="80"/>
      <c r="Z94" s="79"/>
      <c r="AA94" s="78"/>
    </row>
    <row r="95" spans="1:27" ht="15.75" hidden="1" customHeight="1">
      <c r="A95" s="122">
        <f>A17</f>
        <v>782</v>
      </c>
      <c r="B95" s="126" t="s">
        <v>321</v>
      </c>
      <c r="I95" s="121"/>
      <c r="J95" s="121"/>
      <c r="K95" s="122">
        <f>K17</f>
        <v>15292</v>
      </c>
      <c r="L95" s="126" t="s">
        <v>321</v>
      </c>
      <c r="M95" s="121"/>
      <c r="N95" s="121"/>
      <c r="O95" s="121"/>
      <c r="P95" s="120" t="s">
        <v>85</v>
      </c>
      <c r="R95" s="75"/>
      <c r="S95" s="111"/>
      <c r="V95" s="83"/>
      <c r="W95" s="82"/>
      <c r="X95" s="81"/>
      <c r="Y95" s="80"/>
      <c r="Z95" s="79"/>
      <c r="AA95" s="78"/>
    </row>
    <row r="96" spans="1:27" ht="15.75" hidden="1" customHeight="1">
      <c r="A96" s="123" t="s">
        <v>321</v>
      </c>
      <c r="B96" s="125">
        <f>I57</f>
        <v>0</v>
      </c>
      <c r="I96" s="121"/>
      <c r="J96" s="121"/>
      <c r="K96" s="123" t="s">
        <v>321</v>
      </c>
      <c r="L96" s="124">
        <f>S57</f>
        <v>0</v>
      </c>
      <c r="M96" s="121"/>
      <c r="N96" s="121"/>
      <c r="O96" s="121"/>
      <c r="P96" s="120" t="s">
        <v>81</v>
      </c>
      <c r="R96" s="75"/>
      <c r="S96" s="111"/>
      <c r="V96" s="83"/>
      <c r="W96" s="82"/>
      <c r="X96" s="81"/>
      <c r="Y96" s="80"/>
      <c r="Z96" s="79"/>
      <c r="AA96" s="78"/>
    </row>
    <row r="97" spans="1:27" ht="15.75" hidden="1" customHeight="1">
      <c r="A97" s="122">
        <f>A22</f>
        <v>14518</v>
      </c>
      <c r="B97" s="129" t="s">
        <v>321</v>
      </c>
      <c r="I97" s="121"/>
      <c r="J97" s="121"/>
      <c r="K97" s="122">
        <f>K22</f>
        <v>4389</v>
      </c>
      <c r="L97" s="129" t="s">
        <v>321</v>
      </c>
      <c r="M97" s="121"/>
      <c r="N97" s="121"/>
      <c r="O97" s="121"/>
      <c r="P97" s="120" t="s">
        <v>110</v>
      </c>
      <c r="R97" s="75"/>
      <c r="V97" s="110"/>
      <c r="W97" s="82"/>
      <c r="X97" s="81"/>
      <c r="Y97" s="79"/>
      <c r="Z97" s="110"/>
    </row>
    <row r="98" spans="1:27" ht="15.75" hidden="1" customHeight="1">
      <c r="A98" s="123" t="s">
        <v>321</v>
      </c>
      <c r="B98" s="128">
        <f>D58</f>
        <v>0</v>
      </c>
      <c r="I98" s="121"/>
      <c r="J98" s="121"/>
      <c r="K98" s="123" t="s">
        <v>321</v>
      </c>
      <c r="L98" s="127">
        <f>N58</f>
        <v>0</v>
      </c>
      <c r="M98" s="121"/>
      <c r="N98" s="121"/>
      <c r="O98" s="121"/>
      <c r="P98" s="120" t="s">
        <v>93</v>
      </c>
      <c r="R98" s="75"/>
      <c r="V98" s="110"/>
      <c r="W98" s="82"/>
      <c r="X98" s="81"/>
      <c r="Y98" s="79"/>
      <c r="Z98" s="110"/>
    </row>
    <row r="99" spans="1:27" ht="15.75" hidden="1" customHeight="1">
      <c r="A99" s="122">
        <f>A27</f>
        <v>14372</v>
      </c>
      <c r="B99" s="126" t="s">
        <v>321</v>
      </c>
      <c r="I99" s="121"/>
      <c r="J99" s="121"/>
      <c r="K99" s="122">
        <f>K27</f>
        <v>10207</v>
      </c>
      <c r="L99" s="126" t="s">
        <v>321</v>
      </c>
      <c r="M99" s="121"/>
      <c r="N99" s="121"/>
      <c r="O99" s="121"/>
      <c r="P99" s="120" t="s">
        <v>90</v>
      </c>
      <c r="R99" s="75"/>
      <c r="V99" s="110"/>
      <c r="W99" s="82"/>
      <c r="X99" s="81"/>
      <c r="Y99" s="79"/>
      <c r="Z99" s="110"/>
    </row>
    <row r="100" spans="1:27" ht="15.75" hidden="1" customHeight="1">
      <c r="A100" s="123" t="s">
        <v>321</v>
      </c>
      <c r="B100" s="125">
        <f>I58</f>
        <v>0</v>
      </c>
      <c r="I100" s="121"/>
      <c r="J100" s="121"/>
      <c r="K100" s="123" t="s">
        <v>321</v>
      </c>
      <c r="L100" s="124">
        <f>S58</f>
        <v>0</v>
      </c>
      <c r="M100" s="121"/>
      <c r="N100" s="121"/>
      <c r="O100" s="121"/>
      <c r="P100" s="120" t="s">
        <v>102</v>
      </c>
      <c r="R100" s="75"/>
      <c r="V100" s="110"/>
      <c r="W100" s="82"/>
      <c r="X100" s="81"/>
      <c r="Y100" s="79"/>
      <c r="Z100" s="110"/>
    </row>
    <row r="101" spans="1:27" ht="15.75" hidden="1" customHeight="1">
      <c r="A101" s="122">
        <f>A32</f>
        <v>11242</v>
      </c>
      <c r="I101" s="121"/>
      <c r="J101" s="121"/>
      <c r="K101" s="122">
        <f>K32</f>
        <v>751</v>
      </c>
      <c r="L101" s="121"/>
      <c r="M101" s="121"/>
      <c r="N101" s="121"/>
      <c r="O101" s="121"/>
      <c r="P101" s="120" t="s">
        <v>113</v>
      </c>
      <c r="R101" s="75"/>
      <c r="V101" s="110"/>
      <c r="W101" s="82"/>
      <c r="X101" s="81"/>
      <c r="Y101" s="79"/>
      <c r="Z101" s="110"/>
    </row>
    <row r="102" spans="1:27" ht="15.75" hidden="1" customHeight="1">
      <c r="A102" s="123" t="s">
        <v>321</v>
      </c>
      <c r="I102" s="121"/>
      <c r="J102" s="121"/>
      <c r="K102" s="123" t="s">
        <v>321</v>
      </c>
      <c r="L102" s="121"/>
      <c r="M102" s="121"/>
      <c r="N102" s="121"/>
      <c r="O102" s="121"/>
      <c r="P102" s="120" t="s">
        <v>105</v>
      </c>
      <c r="R102" s="75"/>
      <c r="V102" s="110"/>
      <c r="W102" s="82"/>
      <c r="X102" s="81"/>
      <c r="Y102" s="79"/>
      <c r="Z102" s="110"/>
    </row>
    <row r="103" spans="1:27" ht="15.75" hidden="1" customHeight="1">
      <c r="A103" s="122">
        <f>A37</f>
        <v>14519</v>
      </c>
      <c r="I103" s="121"/>
      <c r="J103" s="121"/>
      <c r="K103" s="122">
        <f>K37</f>
        <v>13361</v>
      </c>
      <c r="L103" s="121"/>
      <c r="M103" s="121"/>
      <c r="N103" s="97"/>
      <c r="O103" s="73"/>
      <c r="P103" s="120" t="s">
        <v>3</v>
      </c>
      <c r="R103" s="75"/>
      <c r="V103" s="110"/>
      <c r="W103" s="82"/>
      <c r="X103" s="81"/>
      <c r="Y103" s="79"/>
      <c r="Z103" s="110"/>
    </row>
    <row r="104" spans="1:27" ht="14.25" hidden="1" customHeight="1">
      <c r="A104" s="118"/>
      <c r="B104" s="423" t="e">
        <f>DGET('14.dpC-dpB'!$A$106:$L$262,"celé",B93:C94)</f>
        <v>#NUM!</v>
      </c>
      <c r="C104" s="424"/>
      <c r="I104" s="117"/>
      <c r="J104" s="117"/>
      <c r="K104" s="117"/>
      <c r="L104" s="117"/>
      <c r="M104" s="97"/>
      <c r="N104" s="97"/>
      <c r="O104" s="73"/>
      <c r="P104" s="119"/>
      <c r="R104" s="75"/>
      <c r="V104" s="110"/>
      <c r="W104" s="82"/>
      <c r="X104" s="81"/>
      <c r="Y104" s="79"/>
      <c r="Z104" s="110"/>
    </row>
    <row r="105" spans="1:27" ht="14.25" hidden="1" customHeight="1">
      <c r="A105" s="118"/>
      <c r="I105" s="117"/>
      <c r="J105" s="117"/>
      <c r="K105" s="117"/>
      <c r="L105" s="117"/>
      <c r="M105" s="97"/>
      <c r="N105" s="73"/>
      <c r="O105" s="73"/>
      <c r="P105" s="116"/>
      <c r="R105" s="75"/>
      <c r="V105" s="110"/>
      <c r="W105" s="82"/>
      <c r="X105" s="81"/>
      <c r="Y105" s="79"/>
      <c r="Z105" s="110"/>
    </row>
    <row r="106" spans="1:27" ht="14.25" hidden="1" customHeight="1" thickBot="1">
      <c r="A106" s="115" t="s">
        <v>321</v>
      </c>
      <c r="B106" s="444" t="s">
        <v>320</v>
      </c>
      <c r="C106" s="444"/>
      <c r="D106" s="361" t="s">
        <v>319</v>
      </c>
      <c r="E106" s="361"/>
      <c r="F106" s="114"/>
      <c r="G106" s="374" t="s">
        <v>318</v>
      </c>
      <c r="H106" s="374"/>
      <c r="I106" s="374"/>
      <c r="J106" s="374"/>
      <c r="K106" s="343"/>
      <c r="L106" s="343"/>
      <c r="M106" s="73"/>
      <c r="N106" s="73"/>
      <c r="O106" s="73"/>
      <c r="P106" s="73"/>
      <c r="R106" s="75"/>
      <c r="S106" s="75"/>
      <c r="T106" s="110"/>
      <c r="U106" s="82"/>
      <c r="V106" s="81"/>
      <c r="W106" s="79"/>
      <c r="X106" s="110"/>
      <c r="Z106" s="73"/>
      <c r="AA106" s="73"/>
    </row>
    <row r="107" spans="1:27" ht="14.25" hidden="1" customHeight="1">
      <c r="A107" s="106">
        <v>22956</v>
      </c>
      <c r="B107" s="436" t="s">
        <v>317</v>
      </c>
      <c r="C107" s="437"/>
      <c r="D107" s="375" t="s">
        <v>316</v>
      </c>
      <c r="E107" s="376"/>
      <c r="F107" s="105"/>
      <c r="G107" s="360" t="str">
        <f t="shared" ref="G107:G138" si="0">CONCATENATE(B107," ",D107)</f>
        <v>ČECH Lubomír</v>
      </c>
      <c r="H107" s="360"/>
      <c r="I107" s="360"/>
      <c r="J107" s="360"/>
      <c r="K107" s="104" t="s">
        <v>315</v>
      </c>
      <c r="L107" s="97" t="s">
        <v>121</v>
      </c>
      <c r="M107" s="73"/>
      <c r="N107" s="73"/>
      <c r="O107" s="73"/>
      <c r="P107" s="73"/>
      <c r="R107" s="75"/>
      <c r="S107" s="75"/>
      <c r="T107" s="110"/>
      <c r="U107" s="82"/>
      <c r="V107" s="81"/>
      <c r="W107" s="79"/>
      <c r="X107" s="110"/>
      <c r="Z107" s="73"/>
      <c r="AA107" s="73"/>
    </row>
    <row r="108" spans="1:27" ht="14.25" hidden="1" customHeight="1">
      <c r="A108" s="106">
        <v>10207</v>
      </c>
      <c r="B108" s="354" t="s">
        <v>314</v>
      </c>
      <c r="C108" s="355"/>
      <c r="D108" s="344" t="s">
        <v>313</v>
      </c>
      <c r="E108" s="345"/>
      <c r="F108" s="105"/>
      <c r="G108" s="360" t="str">
        <f t="shared" si="0"/>
        <v>HABADA Jindřich</v>
      </c>
      <c r="H108" s="360"/>
      <c r="I108" s="360"/>
      <c r="J108" s="360"/>
      <c r="K108" s="104" t="s">
        <v>138</v>
      </c>
      <c r="L108" s="112" t="b">
        <f>IF(B3=B268,E268,IF(B3=B269,E269,IF(B3=B270,E270,IF(B3=B271,E271,IF(B3=B272,E272,IF(B3=B273,E273,IF(B3=B274,E274,IF(B3=B275,E275))))))))</f>
        <v>0</v>
      </c>
      <c r="M108" s="113"/>
      <c r="N108" s="113"/>
      <c r="O108" s="73"/>
      <c r="P108" s="73"/>
      <c r="R108" s="75"/>
      <c r="S108" s="75"/>
      <c r="T108" s="110"/>
      <c r="U108" s="82"/>
      <c r="V108" s="81"/>
      <c r="W108" s="79"/>
      <c r="X108" s="110"/>
      <c r="Z108" s="73"/>
      <c r="AA108" s="73"/>
    </row>
    <row r="109" spans="1:27" ht="14.25" hidden="1" customHeight="1">
      <c r="A109" s="106">
        <v>4389</v>
      </c>
      <c r="B109" s="354" t="s">
        <v>305</v>
      </c>
      <c r="C109" s="355"/>
      <c r="D109" s="344" t="s">
        <v>312</v>
      </c>
      <c r="E109" s="345"/>
      <c r="F109" s="105"/>
      <c r="G109" s="360" t="str">
        <f t="shared" si="0"/>
        <v>HNÁTEK Karel st.</v>
      </c>
      <c r="H109" s="360"/>
      <c r="I109" s="360"/>
      <c r="J109" s="360"/>
      <c r="K109" s="104" t="s">
        <v>137</v>
      </c>
      <c r="L109" s="112" t="str">
        <f>IF(B3=B276,E276,IF(B3=B277,E277,IF(B3=B278,E278,IF(B3=B279,E279,IF(B3=B280,E280,IF(B3=B281,E281,))))))</f>
        <v>Málek Miroslav</v>
      </c>
      <c r="M109" s="113"/>
      <c r="N109" s="113"/>
      <c r="O109" s="73"/>
      <c r="P109" s="73"/>
      <c r="R109" s="75"/>
      <c r="S109" s="75"/>
      <c r="T109" s="110"/>
      <c r="U109" s="82"/>
      <c r="V109" s="81"/>
      <c r="W109" s="79"/>
      <c r="X109" s="110"/>
      <c r="Z109" s="73"/>
      <c r="AA109" s="73"/>
    </row>
    <row r="110" spans="1:27" ht="14.25" hidden="1" customHeight="1">
      <c r="A110" s="106">
        <v>22958</v>
      </c>
      <c r="B110" s="354" t="s">
        <v>311</v>
      </c>
      <c r="C110" s="355"/>
      <c r="D110" s="344" t="s">
        <v>172</v>
      </c>
      <c r="E110" s="345"/>
      <c r="F110" s="105"/>
      <c r="G110" s="360" t="str">
        <f t="shared" si="0"/>
        <v>ŠTOČEK Jiří</v>
      </c>
      <c r="H110" s="360"/>
      <c r="I110" s="360"/>
      <c r="J110" s="360"/>
      <c r="K110" s="104" t="s">
        <v>136</v>
      </c>
      <c r="L110" s="97"/>
      <c r="M110" s="73"/>
      <c r="N110" s="73"/>
      <c r="O110" s="73"/>
      <c r="P110" s="73"/>
      <c r="R110" s="75"/>
      <c r="S110" s="75"/>
      <c r="T110" s="110"/>
      <c r="U110" s="82"/>
      <c r="V110" s="81"/>
      <c r="W110" s="79"/>
      <c r="X110" s="110"/>
      <c r="Z110" s="73"/>
      <c r="AA110" s="73"/>
    </row>
    <row r="111" spans="1:27" ht="14.25" hidden="1" customHeight="1">
      <c r="A111" s="106">
        <v>13361</v>
      </c>
      <c r="B111" s="354" t="s">
        <v>310</v>
      </c>
      <c r="C111" s="355"/>
      <c r="D111" s="344" t="s">
        <v>43</v>
      </c>
      <c r="E111" s="345"/>
      <c r="F111" s="105"/>
      <c r="G111" s="360" t="str">
        <f t="shared" si="0"/>
        <v>ŠTOCHL Martin</v>
      </c>
      <c r="H111" s="360"/>
      <c r="I111" s="360"/>
      <c r="J111" s="360"/>
      <c r="K111" s="104" t="s">
        <v>135</v>
      </c>
      <c r="L111" s="97" t="s">
        <v>309</v>
      </c>
      <c r="M111" s="73"/>
      <c r="N111" s="73"/>
      <c r="O111" s="73"/>
      <c r="P111" s="73"/>
      <c r="R111" s="75"/>
      <c r="S111" s="75"/>
      <c r="T111" s="110"/>
      <c r="U111" s="82"/>
      <c r="V111" s="81"/>
      <c r="W111" s="79"/>
      <c r="X111" s="110"/>
      <c r="Z111" s="73"/>
      <c r="AA111" s="73"/>
    </row>
    <row r="112" spans="1:27" ht="14.25" hidden="1" customHeight="1">
      <c r="A112" s="106">
        <v>836</v>
      </c>
      <c r="B112" s="354" t="s">
        <v>299</v>
      </c>
      <c r="C112" s="355"/>
      <c r="D112" s="344" t="s">
        <v>308</v>
      </c>
      <c r="E112" s="345"/>
      <c r="F112" s="105"/>
      <c r="G112" s="360" t="str">
        <f t="shared" si="0"/>
        <v>ŠVARC Antonín</v>
      </c>
      <c r="H112" s="360"/>
      <c r="I112" s="360"/>
      <c r="J112" s="360"/>
      <c r="K112" s="104" t="s">
        <v>134</v>
      </c>
      <c r="L112" s="112">
        <f>IF(L3=B268,E268,IF(L3=B269,E269,IF(L3=B270,E270,IF(L3=B271,E271,IF(L3=B272,E272,IF(L3=B273,E273,IF(L3=B274,E274,IF(L3=B275,E275,))))))))</f>
        <v>0</v>
      </c>
      <c r="M112" s="73"/>
      <c r="N112" s="73"/>
      <c r="O112" s="73"/>
      <c r="P112" s="73"/>
      <c r="R112" s="75"/>
      <c r="S112" s="75"/>
      <c r="T112" s="110"/>
      <c r="U112" s="82"/>
      <c r="V112" s="81"/>
      <c r="W112" s="79"/>
      <c r="X112" s="110"/>
      <c r="Z112" s="73"/>
      <c r="AA112" s="73"/>
    </row>
    <row r="113" spans="1:27" ht="14.25" hidden="1" customHeight="1">
      <c r="A113" s="106">
        <v>751</v>
      </c>
      <c r="B113" s="354" t="s">
        <v>307</v>
      </c>
      <c r="C113" s="355"/>
      <c r="D113" s="344" t="s">
        <v>174</v>
      </c>
      <c r="E113" s="345"/>
      <c r="F113" s="105"/>
      <c r="G113" s="360" t="str">
        <f t="shared" si="0"/>
        <v>TOMEŠ Miroslav</v>
      </c>
      <c r="H113" s="360"/>
      <c r="I113" s="360"/>
      <c r="J113" s="360"/>
      <c r="K113" s="104" t="s">
        <v>133</v>
      </c>
      <c r="L113" s="112" t="str">
        <f>IF(L3=B276,E276,IF(L3=B277,E277,IF(L3=B278,E278,IF(L3=B279,E279,IF(L3=B280,E280,IF(L3=B281,E281,))))))</f>
        <v>Švarc Antonín</v>
      </c>
      <c r="M113" s="73"/>
      <c r="N113" s="73"/>
      <c r="O113" s="73"/>
      <c r="P113" s="73"/>
      <c r="R113" s="75"/>
      <c r="S113" s="75"/>
      <c r="T113" s="110"/>
      <c r="U113" s="82"/>
      <c r="V113" s="81"/>
      <c r="W113" s="79"/>
      <c r="X113" s="110"/>
      <c r="Z113" s="73"/>
      <c r="AA113" s="73"/>
    </row>
    <row r="114" spans="1:27" ht="14.25" hidden="1" customHeight="1">
      <c r="A114" s="106">
        <v>15292</v>
      </c>
      <c r="B114" s="354" t="s">
        <v>306</v>
      </c>
      <c r="C114" s="355"/>
      <c r="D114" s="344" t="s">
        <v>35</v>
      </c>
      <c r="E114" s="345"/>
      <c r="F114" s="105"/>
      <c r="G114" s="360" t="str">
        <f t="shared" si="0"/>
        <v>PLÁŠIL Bohumil</v>
      </c>
      <c r="H114" s="360"/>
      <c r="I114" s="360"/>
      <c r="J114" s="360"/>
      <c r="K114" s="104" t="s">
        <v>132</v>
      </c>
      <c r="L114" s="97"/>
      <c r="M114" s="73"/>
      <c r="N114" s="73"/>
      <c r="O114" s="73"/>
      <c r="P114" s="73"/>
      <c r="R114" s="75"/>
      <c r="S114" s="75"/>
      <c r="T114" s="110"/>
      <c r="U114" s="82"/>
      <c r="V114" s="81"/>
      <c r="W114" s="79"/>
      <c r="X114" s="110"/>
      <c r="Z114" s="73"/>
      <c r="AA114" s="73"/>
    </row>
    <row r="115" spans="1:27" ht="14.25" hidden="1" customHeight="1">
      <c r="A115" s="106"/>
      <c r="B115" s="447"/>
      <c r="C115" s="448"/>
      <c r="D115" s="344"/>
      <c r="E115" s="345"/>
      <c r="F115" s="105"/>
      <c r="G115" s="360" t="str">
        <f t="shared" si="0"/>
        <v xml:space="preserve"> </v>
      </c>
      <c r="H115" s="360"/>
      <c r="I115" s="360"/>
      <c r="J115" s="360"/>
      <c r="K115" s="104" t="s">
        <v>131</v>
      </c>
      <c r="L115" s="97"/>
      <c r="M115" s="73"/>
      <c r="N115" s="73"/>
      <c r="O115" s="73"/>
      <c r="P115" s="73"/>
      <c r="R115" s="75"/>
      <c r="S115" s="75"/>
      <c r="T115" s="110"/>
      <c r="U115" s="82"/>
      <c r="V115" s="81"/>
      <c r="W115" s="79"/>
      <c r="X115" s="110"/>
      <c r="Z115" s="73"/>
      <c r="AA115" s="73"/>
    </row>
    <row r="116" spans="1:27" ht="14.25" hidden="1" customHeight="1">
      <c r="A116" s="106"/>
      <c r="B116" s="447"/>
      <c r="C116" s="448"/>
      <c r="D116" s="344"/>
      <c r="E116" s="345"/>
      <c r="F116" s="105"/>
      <c r="G116" s="360" t="str">
        <f t="shared" si="0"/>
        <v xml:space="preserve"> </v>
      </c>
      <c r="H116" s="360"/>
      <c r="I116" s="360"/>
      <c r="J116" s="360"/>
      <c r="K116" s="104" t="s">
        <v>130</v>
      </c>
      <c r="L116" s="97"/>
      <c r="M116" s="73"/>
      <c r="N116" s="73"/>
      <c r="O116" s="73"/>
      <c r="P116" s="73"/>
      <c r="R116" s="75"/>
      <c r="S116" s="75"/>
      <c r="T116" s="110"/>
      <c r="U116" s="82"/>
      <c r="V116" s="81"/>
      <c r="W116" s="79"/>
      <c r="X116" s="110"/>
      <c r="Z116" s="73"/>
      <c r="AA116" s="73"/>
    </row>
    <row r="117" spans="1:27" ht="14.25" hidden="1" customHeight="1">
      <c r="A117" s="103">
        <v>10073</v>
      </c>
      <c r="B117" s="350" t="s">
        <v>305</v>
      </c>
      <c r="C117" s="351"/>
      <c r="D117" s="346" t="s">
        <v>304</v>
      </c>
      <c r="E117" s="347"/>
      <c r="F117" s="77"/>
      <c r="G117" s="343" t="str">
        <f t="shared" si="0"/>
        <v>HNÁTEK Karel ml.</v>
      </c>
      <c r="H117" s="343"/>
      <c r="I117" s="343"/>
      <c r="J117" s="343"/>
      <c r="K117" s="97" t="s">
        <v>303</v>
      </c>
      <c r="L117" s="97"/>
      <c r="M117" s="73"/>
      <c r="N117" s="73"/>
      <c r="O117" s="73"/>
      <c r="P117" s="73"/>
      <c r="R117" s="111"/>
      <c r="S117" s="75"/>
      <c r="T117" s="110"/>
      <c r="U117" s="82"/>
      <c r="V117" s="81"/>
      <c r="W117" s="79"/>
      <c r="X117" s="110"/>
      <c r="Z117" s="73"/>
      <c r="AA117" s="73"/>
    </row>
    <row r="118" spans="1:27" ht="14.25" hidden="1" customHeight="1">
      <c r="A118" s="103">
        <v>782</v>
      </c>
      <c r="B118" s="350" t="s">
        <v>302</v>
      </c>
      <c r="C118" s="351"/>
      <c r="D118" s="346" t="s">
        <v>174</v>
      </c>
      <c r="E118" s="347"/>
      <c r="F118" s="77"/>
      <c r="G118" s="343" t="str">
        <f t="shared" si="0"/>
        <v>MÁLEK Miroslav</v>
      </c>
      <c r="H118" s="343"/>
      <c r="I118" s="343"/>
      <c r="J118" s="343"/>
      <c r="K118" s="97" t="s">
        <v>138</v>
      </c>
      <c r="L118" s="97"/>
      <c r="M118" s="73"/>
      <c r="N118" s="73"/>
      <c r="O118" s="73"/>
      <c r="P118" s="73"/>
      <c r="R118" s="111"/>
      <c r="S118" s="75"/>
      <c r="T118" s="110"/>
      <c r="U118" s="110"/>
      <c r="V118" s="110"/>
      <c r="W118" s="110"/>
      <c r="X118" s="110"/>
      <c r="Z118" s="73"/>
      <c r="AA118" s="73"/>
    </row>
    <row r="119" spans="1:27" ht="14.25" hidden="1" customHeight="1">
      <c r="A119" s="103">
        <v>14500</v>
      </c>
      <c r="B119" s="350" t="s">
        <v>301</v>
      </c>
      <c r="C119" s="351"/>
      <c r="D119" s="346" t="s">
        <v>157</v>
      </c>
      <c r="E119" s="347"/>
      <c r="F119" s="77"/>
      <c r="G119" s="343" t="str">
        <f t="shared" si="0"/>
        <v>MICHÁLEK Jaroslav</v>
      </c>
      <c r="H119" s="343"/>
      <c r="I119" s="343"/>
      <c r="J119" s="343"/>
      <c r="K119" s="97" t="s">
        <v>137</v>
      </c>
      <c r="L119" s="97"/>
      <c r="M119" s="73"/>
      <c r="N119" s="73"/>
      <c r="O119" s="73"/>
      <c r="P119" s="73"/>
      <c r="S119" s="75"/>
      <c r="T119" s="74"/>
      <c r="U119" s="74"/>
      <c r="Z119" s="73"/>
      <c r="AA119" s="73"/>
    </row>
    <row r="120" spans="1:27" ht="14.25" hidden="1" customHeight="1">
      <c r="A120" s="103">
        <v>11242</v>
      </c>
      <c r="B120" s="350" t="s">
        <v>300</v>
      </c>
      <c r="C120" s="351"/>
      <c r="D120" s="346" t="s">
        <v>144</v>
      </c>
      <c r="E120" s="347"/>
      <c r="F120" s="77"/>
      <c r="G120" s="343" t="str">
        <f t="shared" si="0"/>
        <v>STOKLASA Petr</v>
      </c>
      <c r="H120" s="343"/>
      <c r="I120" s="343"/>
      <c r="J120" s="343"/>
      <c r="K120" s="97" t="s">
        <v>136</v>
      </c>
      <c r="L120" s="97"/>
      <c r="M120" s="73"/>
      <c r="N120" s="73"/>
      <c r="O120" s="73"/>
      <c r="P120" s="73"/>
      <c r="S120" s="75"/>
      <c r="T120" s="74"/>
      <c r="U120" s="74"/>
      <c r="Z120" s="73"/>
      <c r="AA120" s="73"/>
    </row>
    <row r="121" spans="1:27" ht="14.25" hidden="1" customHeight="1">
      <c r="A121" s="103">
        <v>14519</v>
      </c>
      <c r="B121" s="350" t="s">
        <v>299</v>
      </c>
      <c r="C121" s="351"/>
      <c r="D121" s="346" t="s">
        <v>40</v>
      </c>
      <c r="E121" s="347"/>
      <c r="F121" s="77"/>
      <c r="G121" s="343" t="str">
        <f t="shared" si="0"/>
        <v>ŠVARC Milan</v>
      </c>
      <c r="H121" s="343"/>
      <c r="I121" s="343"/>
      <c r="J121" s="343"/>
      <c r="K121" s="97" t="s">
        <v>135</v>
      </c>
      <c r="L121" s="97"/>
      <c r="M121" s="73"/>
      <c r="N121" s="73"/>
      <c r="O121" s="73"/>
      <c r="P121" s="73"/>
      <c r="S121" s="75"/>
      <c r="T121" s="74"/>
      <c r="U121" s="74"/>
      <c r="Z121" s="73"/>
      <c r="AA121" s="73"/>
    </row>
    <row r="122" spans="1:27" ht="14.25" hidden="1" customHeight="1">
      <c r="A122" s="103">
        <v>14518</v>
      </c>
      <c r="B122" s="350" t="s">
        <v>298</v>
      </c>
      <c r="C122" s="351"/>
      <c r="D122" s="346" t="s">
        <v>297</v>
      </c>
      <c r="E122" s="347"/>
      <c r="F122" s="77"/>
      <c r="G122" s="343" t="str">
        <f t="shared" si="0"/>
        <v>ŠVARCOVÁ  Petra</v>
      </c>
      <c r="H122" s="343"/>
      <c r="I122" s="343"/>
      <c r="J122" s="343"/>
      <c r="K122" s="97" t="s">
        <v>134</v>
      </c>
      <c r="L122" s="97"/>
      <c r="M122" s="73"/>
      <c r="N122" s="73"/>
      <c r="O122" s="73"/>
      <c r="P122" s="73"/>
      <c r="S122" s="75"/>
      <c r="T122" s="74"/>
      <c r="U122" s="74"/>
      <c r="Z122" s="73"/>
      <c r="AA122" s="73"/>
    </row>
    <row r="123" spans="1:27" ht="14.25" hidden="1" customHeight="1">
      <c r="A123" s="103">
        <v>14372</v>
      </c>
      <c r="B123" s="350" t="s">
        <v>296</v>
      </c>
      <c r="C123" s="351"/>
      <c r="D123" s="352" t="s">
        <v>172</v>
      </c>
      <c r="E123" s="347"/>
      <c r="F123" s="77"/>
      <c r="G123" s="343" t="str">
        <f t="shared" si="0"/>
        <v>SVOZÍLEK Jiří</v>
      </c>
      <c r="H123" s="343"/>
      <c r="I123" s="343"/>
      <c r="J123" s="343"/>
      <c r="K123" s="97" t="s">
        <v>133</v>
      </c>
      <c r="L123" s="97"/>
      <c r="M123" s="73"/>
      <c r="N123" s="73"/>
      <c r="O123" s="73"/>
      <c r="P123" s="73"/>
      <c r="S123" s="75"/>
      <c r="T123" s="74"/>
      <c r="U123" s="74"/>
      <c r="Z123" s="73"/>
      <c r="AA123" s="73"/>
    </row>
    <row r="124" spans="1:27" ht="14.25" hidden="1" customHeight="1">
      <c r="A124" s="103"/>
      <c r="B124" s="455"/>
      <c r="C124" s="456"/>
      <c r="D124" s="346"/>
      <c r="E124" s="347"/>
      <c r="F124" s="77"/>
      <c r="G124" s="343" t="str">
        <f t="shared" si="0"/>
        <v xml:space="preserve"> </v>
      </c>
      <c r="H124" s="343"/>
      <c r="I124" s="343"/>
      <c r="J124" s="343"/>
      <c r="K124" s="97" t="s">
        <v>132</v>
      </c>
      <c r="L124" s="97"/>
      <c r="M124" s="73"/>
      <c r="N124" s="73"/>
      <c r="O124" s="73"/>
      <c r="P124" s="73"/>
      <c r="S124" s="75"/>
      <c r="T124" s="74"/>
      <c r="U124" s="74"/>
      <c r="Z124" s="73"/>
      <c r="AA124" s="73"/>
    </row>
    <row r="125" spans="1:27" ht="14.25" hidden="1" customHeight="1">
      <c r="A125" s="103"/>
      <c r="B125" s="455"/>
      <c r="C125" s="456"/>
      <c r="D125" s="346"/>
      <c r="E125" s="347"/>
      <c r="F125" s="77"/>
      <c r="G125" s="343" t="str">
        <f t="shared" si="0"/>
        <v xml:space="preserve"> </v>
      </c>
      <c r="H125" s="343"/>
      <c r="I125" s="343"/>
      <c r="J125" s="343"/>
      <c r="K125" s="97" t="s">
        <v>131</v>
      </c>
      <c r="L125" s="97"/>
      <c r="M125" s="73"/>
      <c r="N125" s="73"/>
      <c r="O125" s="73"/>
      <c r="P125" s="73"/>
      <c r="S125" s="75"/>
      <c r="T125" s="74"/>
      <c r="U125" s="74"/>
      <c r="Z125" s="73"/>
      <c r="AA125" s="73"/>
    </row>
    <row r="126" spans="1:27" ht="14.25" hidden="1" customHeight="1">
      <c r="A126" s="103"/>
      <c r="B126" s="455"/>
      <c r="C126" s="456"/>
      <c r="D126" s="346"/>
      <c r="E126" s="347"/>
      <c r="F126" s="77"/>
      <c r="G126" s="343" t="str">
        <f t="shared" si="0"/>
        <v xml:space="preserve"> </v>
      </c>
      <c r="H126" s="343"/>
      <c r="I126" s="343"/>
      <c r="J126" s="343"/>
      <c r="K126" s="97" t="s">
        <v>130</v>
      </c>
      <c r="L126" s="97"/>
      <c r="M126" s="73"/>
      <c r="O126" s="73"/>
      <c r="P126" s="73"/>
      <c r="S126" s="75"/>
      <c r="T126" s="74"/>
      <c r="U126" s="74"/>
      <c r="Z126" s="73"/>
      <c r="AA126" s="73"/>
    </row>
    <row r="127" spans="1:27" ht="14.25" hidden="1" customHeight="1">
      <c r="A127" s="106">
        <v>5883</v>
      </c>
      <c r="B127" s="354" t="s">
        <v>295</v>
      </c>
      <c r="C127" s="355"/>
      <c r="D127" s="344" t="s">
        <v>172</v>
      </c>
      <c r="E127" s="345"/>
      <c r="F127" s="105"/>
      <c r="G127" s="360" t="str">
        <f t="shared" si="0"/>
        <v>CERNSTEIN Jiří</v>
      </c>
      <c r="H127" s="360"/>
      <c r="I127" s="360"/>
      <c r="J127" s="360"/>
      <c r="K127" s="104" t="s">
        <v>294</v>
      </c>
      <c r="L127" s="109"/>
      <c r="O127" s="73"/>
      <c r="P127" s="73"/>
      <c r="S127" s="75"/>
      <c r="T127" s="74"/>
      <c r="U127" s="74"/>
      <c r="Z127" s="73"/>
      <c r="AA127" s="73"/>
    </row>
    <row r="128" spans="1:27" ht="14.25" hidden="1" customHeight="1">
      <c r="A128" s="106">
        <v>5879</v>
      </c>
      <c r="B128" s="354" t="s">
        <v>293</v>
      </c>
      <c r="C128" s="355"/>
      <c r="D128" s="344" t="s">
        <v>210</v>
      </c>
      <c r="E128" s="345"/>
      <c r="F128" s="105"/>
      <c r="G128" s="360" t="str">
        <f t="shared" si="0"/>
        <v>MAŠEK  Karel</v>
      </c>
      <c r="H128" s="360"/>
      <c r="I128" s="360"/>
      <c r="J128" s="360"/>
      <c r="K128" s="104" t="s">
        <v>138</v>
      </c>
      <c r="L128" s="109"/>
      <c r="O128" s="73"/>
      <c r="P128" s="73"/>
      <c r="S128" s="75"/>
      <c r="T128" s="74"/>
      <c r="U128" s="74"/>
      <c r="Z128" s="73"/>
      <c r="AA128" s="73"/>
    </row>
    <row r="129" spans="1:27" ht="14.25" hidden="1" customHeight="1">
      <c r="A129" s="106">
        <v>10844</v>
      </c>
      <c r="B129" s="354" t="s">
        <v>292</v>
      </c>
      <c r="C129" s="355"/>
      <c r="D129" s="344" t="s">
        <v>183</v>
      </c>
      <c r="E129" s="345"/>
      <c r="F129" s="105"/>
      <c r="G129" s="360" t="str">
        <f t="shared" si="0"/>
        <v>MÍKA Zdeněk</v>
      </c>
      <c r="H129" s="360"/>
      <c r="I129" s="360"/>
      <c r="J129" s="360"/>
      <c r="K129" s="104" t="s">
        <v>137</v>
      </c>
      <c r="L129" s="109"/>
      <c r="O129" s="73"/>
      <c r="P129" s="73"/>
      <c r="S129" s="75"/>
      <c r="T129" s="74"/>
      <c r="U129" s="74"/>
      <c r="Z129" s="73"/>
      <c r="AA129" s="73"/>
    </row>
    <row r="130" spans="1:27" ht="14.25" hidden="1" customHeight="1">
      <c r="A130" s="106">
        <v>18966</v>
      </c>
      <c r="B130" s="354" t="s">
        <v>291</v>
      </c>
      <c r="C130" s="355"/>
      <c r="D130" s="344" t="s">
        <v>157</v>
      </c>
      <c r="E130" s="345"/>
      <c r="F130" s="105"/>
      <c r="G130" s="360" t="str">
        <f t="shared" si="0"/>
        <v>NOVÁK Jaroslav</v>
      </c>
      <c r="H130" s="360"/>
      <c r="I130" s="360"/>
      <c r="J130" s="360"/>
      <c r="K130" s="104" t="s">
        <v>136</v>
      </c>
      <c r="L130" s="109"/>
      <c r="O130" s="73"/>
      <c r="P130" s="73"/>
      <c r="S130" s="75"/>
      <c r="T130" s="74"/>
      <c r="U130" s="74"/>
      <c r="Z130" s="73"/>
      <c r="AA130" s="73"/>
    </row>
    <row r="131" spans="1:27" ht="14.25" hidden="1" customHeight="1">
      <c r="A131" s="106">
        <v>9477</v>
      </c>
      <c r="B131" s="354" t="s">
        <v>290</v>
      </c>
      <c r="C131" s="355"/>
      <c r="D131" s="344" t="s">
        <v>178</v>
      </c>
      <c r="E131" s="345"/>
      <c r="F131" s="105"/>
      <c r="G131" s="360" t="str">
        <f t="shared" si="0"/>
        <v>PETRÁČEK Jan</v>
      </c>
      <c r="H131" s="360"/>
      <c r="I131" s="360"/>
      <c r="J131" s="360"/>
      <c r="K131" s="104" t="s">
        <v>135</v>
      </c>
      <c r="L131" s="109"/>
      <c r="O131" s="73"/>
      <c r="P131" s="73"/>
      <c r="S131" s="75"/>
      <c r="T131" s="74"/>
      <c r="U131" s="74"/>
      <c r="Z131" s="73"/>
      <c r="AA131" s="73"/>
    </row>
    <row r="132" spans="1:27" ht="14.25" hidden="1" customHeight="1">
      <c r="A132" s="106">
        <v>5880</v>
      </c>
      <c r="B132" s="354" t="s">
        <v>289</v>
      </c>
      <c r="C132" s="355"/>
      <c r="D132" s="344" t="s">
        <v>172</v>
      </c>
      <c r="E132" s="345"/>
      <c r="F132" s="105"/>
      <c r="G132" s="360" t="str">
        <f t="shared" si="0"/>
        <v>SVOBODA Jiří</v>
      </c>
      <c r="H132" s="360"/>
      <c r="I132" s="360"/>
      <c r="J132" s="360"/>
      <c r="K132" s="104" t="s">
        <v>134</v>
      </c>
      <c r="L132" s="109"/>
      <c r="O132" s="73"/>
      <c r="P132" s="73"/>
      <c r="S132" s="75"/>
      <c r="T132" s="74"/>
      <c r="U132" s="74"/>
      <c r="Z132" s="73"/>
      <c r="AA132" s="73"/>
    </row>
    <row r="133" spans="1:27" ht="14.25" hidden="1" customHeight="1">
      <c r="A133" s="106">
        <v>9626</v>
      </c>
      <c r="B133" s="354" t="s">
        <v>288</v>
      </c>
      <c r="C133" s="355"/>
      <c r="D133" s="344" t="s">
        <v>172</v>
      </c>
      <c r="E133" s="345"/>
      <c r="F133" s="105"/>
      <c r="G133" s="360" t="str">
        <f t="shared" si="0"/>
        <v>TŘEŠŇÁK  Jiří</v>
      </c>
      <c r="H133" s="360"/>
      <c r="I133" s="360"/>
      <c r="J133" s="360"/>
      <c r="K133" s="104" t="s">
        <v>133</v>
      </c>
      <c r="L133" s="109"/>
      <c r="O133" s="73"/>
      <c r="P133" s="73"/>
      <c r="S133" s="75"/>
      <c r="T133" s="74"/>
      <c r="U133" s="74"/>
      <c r="Z133" s="73"/>
      <c r="AA133" s="73"/>
    </row>
    <row r="134" spans="1:27" ht="14.25" hidden="1" customHeight="1">
      <c r="A134" s="106">
        <v>5881</v>
      </c>
      <c r="B134" s="354" t="s">
        <v>287</v>
      </c>
      <c r="C134" s="355"/>
      <c r="D134" s="344" t="s">
        <v>216</v>
      </c>
      <c r="E134" s="345"/>
      <c r="F134" s="105"/>
      <c r="G134" s="360" t="str">
        <f t="shared" si="0"/>
        <v>ŠRAJER Václav</v>
      </c>
      <c r="H134" s="360"/>
      <c r="I134" s="360"/>
      <c r="J134" s="360"/>
      <c r="K134" s="104" t="s">
        <v>132</v>
      </c>
      <c r="L134" s="109"/>
      <c r="O134" s="73"/>
      <c r="P134" s="73"/>
      <c r="S134" s="75"/>
      <c r="T134" s="74"/>
      <c r="U134" s="74"/>
      <c r="Z134" s="73"/>
      <c r="AA134" s="73"/>
    </row>
    <row r="135" spans="1:27" ht="14.25" hidden="1" customHeight="1">
      <c r="A135" s="106">
        <v>5169</v>
      </c>
      <c r="B135" s="354" t="s">
        <v>286</v>
      </c>
      <c r="C135" s="355"/>
      <c r="D135" s="344" t="s">
        <v>172</v>
      </c>
      <c r="E135" s="345"/>
      <c r="F135" s="105"/>
      <c r="G135" s="360" t="str">
        <f t="shared" si="0"/>
        <v>NOVOTNÝ Jiří</v>
      </c>
      <c r="H135" s="360"/>
      <c r="I135" s="360"/>
      <c r="J135" s="360"/>
      <c r="K135" s="104" t="s">
        <v>131</v>
      </c>
      <c r="L135" s="109"/>
      <c r="O135" s="73"/>
      <c r="P135" s="73"/>
      <c r="S135" s="75"/>
      <c r="T135" s="74"/>
      <c r="U135" s="74"/>
      <c r="Z135" s="73"/>
      <c r="AA135" s="73"/>
    </row>
    <row r="136" spans="1:27" ht="14.25" hidden="1" customHeight="1">
      <c r="A136" s="106"/>
      <c r="B136" s="447"/>
      <c r="C136" s="448"/>
      <c r="D136" s="344"/>
      <c r="E136" s="345"/>
      <c r="F136" s="105"/>
      <c r="G136" s="360" t="str">
        <f t="shared" si="0"/>
        <v xml:space="preserve"> </v>
      </c>
      <c r="H136" s="360"/>
      <c r="I136" s="360"/>
      <c r="J136" s="360"/>
      <c r="K136" s="104" t="s">
        <v>130</v>
      </c>
      <c r="L136" s="109"/>
      <c r="O136" s="73"/>
      <c r="P136" s="73"/>
      <c r="S136" s="75"/>
      <c r="T136" s="74"/>
      <c r="U136" s="74"/>
      <c r="Z136" s="73"/>
      <c r="AA136" s="73"/>
    </row>
    <row r="137" spans="1:27" ht="14.25" hidden="1" customHeight="1">
      <c r="A137" s="103">
        <v>20738</v>
      </c>
      <c r="B137" s="350" t="s">
        <v>285</v>
      </c>
      <c r="C137" s="351"/>
      <c r="D137" s="346" t="s">
        <v>144</v>
      </c>
      <c r="E137" s="347"/>
      <c r="F137" s="77"/>
      <c r="G137" s="343" t="str">
        <f t="shared" si="0"/>
        <v>KŠÍR Petr</v>
      </c>
      <c r="H137" s="343"/>
      <c r="I137" s="343"/>
      <c r="J137" s="343"/>
      <c r="K137" s="97" t="s">
        <v>284</v>
      </c>
      <c r="L137" s="109"/>
      <c r="O137" s="73"/>
      <c r="P137" s="73"/>
      <c r="S137" s="75"/>
      <c r="T137" s="74"/>
      <c r="U137" s="74"/>
      <c r="Z137" s="73"/>
      <c r="AA137" s="73"/>
    </row>
    <row r="138" spans="1:27" ht="14.25" hidden="1" customHeight="1">
      <c r="A138" s="103">
        <v>20740</v>
      </c>
      <c r="B138" s="350" t="s">
        <v>283</v>
      </c>
      <c r="C138" s="351"/>
      <c r="D138" s="346" t="s">
        <v>43</v>
      </c>
      <c r="E138" s="347"/>
      <c r="F138" s="77"/>
      <c r="G138" s="343" t="str">
        <f t="shared" si="0"/>
        <v>KOVÁŘ Martin</v>
      </c>
      <c r="H138" s="343"/>
      <c r="I138" s="343"/>
      <c r="J138" s="343"/>
      <c r="K138" s="97" t="s">
        <v>138</v>
      </c>
      <c r="L138" s="109"/>
      <c r="O138" s="73"/>
      <c r="P138" s="73"/>
      <c r="S138" s="75"/>
      <c r="T138" s="74"/>
      <c r="U138" s="74"/>
      <c r="Z138" s="73"/>
      <c r="AA138" s="73"/>
    </row>
    <row r="139" spans="1:27" ht="14.25" hidden="1" customHeight="1">
      <c r="A139" s="103">
        <v>17966</v>
      </c>
      <c r="B139" s="350" t="s">
        <v>282</v>
      </c>
      <c r="C139" s="351"/>
      <c r="D139" s="346" t="s">
        <v>146</v>
      </c>
      <c r="E139" s="347"/>
      <c r="F139" s="77"/>
      <c r="G139" s="343" t="str">
        <f t="shared" ref="G139:G170" si="1">CONCATENATE(B139," ",D139)</f>
        <v>SMÉKAL Tomáš</v>
      </c>
      <c r="H139" s="343"/>
      <c r="I139" s="343"/>
      <c r="J139" s="343"/>
      <c r="K139" s="97" t="s">
        <v>137</v>
      </c>
      <c r="L139" s="109"/>
      <c r="O139" s="73"/>
      <c r="P139" s="73"/>
      <c r="S139" s="75"/>
      <c r="T139" s="74"/>
      <c r="U139" s="74"/>
      <c r="Z139" s="73"/>
      <c r="AA139" s="73"/>
    </row>
    <row r="140" spans="1:27" ht="14.25" hidden="1" customHeight="1">
      <c r="A140" s="103">
        <v>24518</v>
      </c>
      <c r="B140" s="350" t="s">
        <v>281</v>
      </c>
      <c r="C140" s="351"/>
      <c r="D140" s="346" t="s">
        <v>280</v>
      </c>
      <c r="E140" s="347"/>
      <c r="F140" s="77"/>
      <c r="G140" s="343" t="str">
        <f t="shared" si="1"/>
        <v>JIRSA Lukáš</v>
      </c>
      <c r="H140" s="343"/>
      <c r="I140" s="343"/>
      <c r="J140" s="343"/>
      <c r="K140" s="97" t="s">
        <v>136</v>
      </c>
      <c r="L140" s="109"/>
      <c r="O140" s="73"/>
      <c r="P140" s="73"/>
      <c r="S140" s="75"/>
      <c r="T140" s="74"/>
      <c r="U140" s="74"/>
      <c r="Z140" s="73"/>
      <c r="AA140" s="73"/>
    </row>
    <row r="141" spans="1:27" ht="14.25" hidden="1" customHeight="1">
      <c r="A141" s="103">
        <v>1070</v>
      </c>
      <c r="B141" s="350" t="s">
        <v>279</v>
      </c>
      <c r="C141" s="351"/>
      <c r="D141" s="346" t="s">
        <v>226</v>
      </c>
      <c r="E141" s="347"/>
      <c r="F141" s="77"/>
      <c r="G141" s="343" t="str">
        <f t="shared" si="1"/>
        <v>KLUGANOST Vít</v>
      </c>
      <c r="H141" s="343"/>
      <c r="I141" s="343"/>
      <c r="J141" s="343"/>
      <c r="K141" s="97" t="s">
        <v>135</v>
      </c>
      <c r="L141" s="109"/>
      <c r="O141" s="73"/>
      <c r="P141" s="73"/>
      <c r="S141" s="75"/>
      <c r="T141" s="74"/>
      <c r="U141" s="74"/>
      <c r="Z141" s="73"/>
      <c r="AA141" s="73"/>
    </row>
    <row r="142" spans="1:27" ht="14.25" hidden="1" customHeight="1">
      <c r="A142" s="103">
        <v>18159</v>
      </c>
      <c r="B142" s="350" t="s">
        <v>278</v>
      </c>
      <c r="C142" s="351"/>
      <c r="D142" s="346" t="s">
        <v>43</v>
      </c>
      <c r="E142" s="347"/>
      <c r="F142" s="77"/>
      <c r="G142" s="343" t="str">
        <f t="shared" si="1"/>
        <v>JELÍNEK Martin</v>
      </c>
      <c r="H142" s="343"/>
      <c r="I142" s="343"/>
      <c r="J142" s="343"/>
      <c r="K142" s="97" t="s">
        <v>134</v>
      </c>
      <c r="L142" s="109"/>
      <c r="O142" s="73"/>
      <c r="P142" s="73"/>
      <c r="S142" s="75"/>
      <c r="T142" s="74"/>
      <c r="U142" s="74"/>
      <c r="Z142" s="73"/>
      <c r="AA142" s="73"/>
    </row>
    <row r="143" spans="1:27" ht="14.25" hidden="1" customHeight="1">
      <c r="A143" s="103">
        <v>21157</v>
      </c>
      <c r="B143" s="350" t="s">
        <v>277</v>
      </c>
      <c r="C143" s="351"/>
      <c r="D143" s="346" t="s">
        <v>178</v>
      </c>
      <c r="E143" s="347"/>
      <c r="F143" s="77"/>
      <c r="G143" s="343" t="str">
        <f t="shared" si="1"/>
        <v>LUKÁŠ Jan</v>
      </c>
      <c r="H143" s="343"/>
      <c r="I143" s="343"/>
      <c r="J143" s="343"/>
      <c r="K143" s="97" t="s">
        <v>133</v>
      </c>
      <c r="L143" s="109"/>
      <c r="O143" s="73"/>
      <c r="P143" s="73"/>
      <c r="S143" s="75"/>
      <c r="T143" s="74"/>
      <c r="U143" s="74"/>
      <c r="Z143" s="73"/>
      <c r="AA143" s="73"/>
    </row>
    <row r="144" spans="1:27" hidden="1">
      <c r="A144" s="103">
        <v>20739</v>
      </c>
      <c r="B144" s="350" t="s">
        <v>275</v>
      </c>
      <c r="C144" s="351"/>
      <c r="D144" s="346" t="s">
        <v>276</v>
      </c>
      <c r="E144" s="347"/>
      <c r="F144" s="77"/>
      <c r="G144" s="343" t="str">
        <f t="shared" si="1"/>
        <v>MAŇOUR Ondřej</v>
      </c>
      <c r="H144" s="343"/>
      <c r="I144" s="343"/>
      <c r="J144" s="343"/>
      <c r="K144" s="97" t="s">
        <v>132</v>
      </c>
      <c r="O144" s="73"/>
      <c r="P144" s="73"/>
      <c r="S144" s="75"/>
      <c r="T144" s="74"/>
      <c r="U144" s="74"/>
      <c r="Z144" s="73"/>
      <c r="AA144" s="73"/>
    </row>
    <row r="145" spans="1:27" hidden="1">
      <c r="A145" s="103">
        <v>25350</v>
      </c>
      <c r="B145" s="350" t="s">
        <v>275</v>
      </c>
      <c r="C145" s="351"/>
      <c r="D145" s="352" t="s">
        <v>274</v>
      </c>
      <c r="E145" s="347"/>
      <c r="F145" s="77"/>
      <c r="G145" s="343" t="str">
        <f t="shared" si="1"/>
        <v>MAŇOUR Kryštof</v>
      </c>
      <c r="H145" s="343"/>
      <c r="I145" s="343"/>
      <c r="J145" s="343"/>
      <c r="K145" s="97" t="s">
        <v>131</v>
      </c>
      <c r="O145" s="73"/>
      <c r="P145" s="73"/>
      <c r="S145" s="75"/>
      <c r="T145" s="74"/>
      <c r="U145" s="74"/>
      <c r="Z145" s="73"/>
      <c r="AA145" s="73"/>
    </row>
    <row r="146" spans="1:27" hidden="1">
      <c r="A146" s="103">
        <v>23177</v>
      </c>
      <c r="B146" s="350" t="s">
        <v>273</v>
      </c>
      <c r="C146" s="351"/>
      <c r="D146" s="352" t="s">
        <v>187</v>
      </c>
      <c r="E146" s="353"/>
      <c r="F146" s="77"/>
      <c r="G146" s="343" t="str">
        <f t="shared" si="1"/>
        <v>KAŠPAR Josef</v>
      </c>
      <c r="H146" s="343"/>
      <c r="I146" s="343"/>
      <c r="J146" s="343"/>
      <c r="K146" s="97" t="s">
        <v>130</v>
      </c>
      <c r="O146" s="73"/>
      <c r="P146" s="73"/>
      <c r="S146" s="75"/>
      <c r="T146" s="74"/>
      <c r="U146" s="74"/>
      <c r="Z146" s="73"/>
      <c r="AA146" s="73"/>
    </row>
    <row r="147" spans="1:27" hidden="1">
      <c r="A147" s="106">
        <v>24713</v>
      </c>
      <c r="B147" s="354" t="s">
        <v>272</v>
      </c>
      <c r="C147" s="355"/>
      <c r="D147" s="344" t="s">
        <v>271</v>
      </c>
      <c r="E147" s="345"/>
      <c r="F147" s="105"/>
      <c r="G147" s="360" t="str">
        <f t="shared" si="1"/>
        <v>BANDASOVÁ Ivana</v>
      </c>
      <c r="H147" s="360"/>
      <c r="I147" s="360"/>
      <c r="J147" s="360"/>
      <c r="K147" s="104" t="s">
        <v>270</v>
      </c>
      <c r="O147" s="73"/>
      <c r="P147" s="73"/>
      <c r="S147" s="75"/>
      <c r="T147" s="74"/>
      <c r="U147" s="74"/>
      <c r="Z147" s="73"/>
      <c r="AA147" s="73"/>
    </row>
    <row r="148" spans="1:27" hidden="1">
      <c r="A148" s="106">
        <v>18910</v>
      </c>
      <c r="B148" s="354" t="s">
        <v>269</v>
      </c>
      <c r="C148" s="355"/>
      <c r="D148" s="344" t="s">
        <v>268</v>
      </c>
      <c r="E148" s="345"/>
      <c r="F148" s="105"/>
      <c r="G148" s="360" t="str">
        <f t="shared" si="1"/>
        <v>DYMÁČKOVÁ Markéta</v>
      </c>
      <c r="H148" s="360"/>
      <c r="I148" s="360"/>
      <c r="J148" s="360"/>
      <c r="K148" s="104" t="s">
        <v>138</v>
      </c>
      <c r="O148" s="73"/>
      <c r="P148" s="73"/>
      <c r="S148" s="75"/>
      <c r="T148" s="74"/>
      <c r="U148" s="74"/>
      <c r="Z148" s="73"/>
      <c r="AA148" s="73"/>
    </row>
    <row r="149" spans="1:27" hidden="1">
      <c r="A149" s="106">
        <v>10264</v>
      </c>
      <c r="B149" s="354" t="s">
        <v>267</v>
      </c>
      <c r="C149" s="355"/>
      <c r="D149" s="344" t="s">
        <v>178</v>
      </c>
      <c r="E149" s="345"/>
      <c r="F149" s="105"/>
      <c r="G149" s="360" t="str">
        <f t="shared" si="1"/>
        <v>KRATOCHVIL Jan</v>
      </c>
      <c r="H149" s="360"/>
      <c r="I149" s="360"/>
      <c r="J149" s="360"/>
      <c r="K149" s="104" t="s">
        <v>137</v>
      </c>
      <c r="O149" s="73"/>
      <c r="P149" s="73"/>
      <c r="S149" s="75"/>
      <c r="T149" s="74"/>
      <c r="U149" s="74"/>
      <c r="Z149" s="73"/>
      <c r="AA149" s="73"/>
    </row>
    <row r="150" spans="1:27" hidden="1">
      <c r="A150" s="106">
        <v>21451</v>
      </c>
      <c r="B150" s="354" t="s">
        <v>266</v>
      </c>
      <c r="C150" s="355"/>
      <c r="D150" s="344" t="s">
        <v>144</v>
      </c>
      <c r="E150" s="345"/>
      <c r="F150" s="105"/>
      <c r="G150" s="360" t="str">
        <f t="shared" si="1"/>
        <v>JANATA Petr</v>
      </c>
      <c r="H150" s="360"/>
      <c r="I150" s="360"/>
      <c r="J150" s="360"/>
      <c r="K150" s="104" t="s">
        <v>136</v>
      </c>
      <c r="O150" s="73"/>
      <c r="P150" s="73"/>
      <c r="S150" s="75"/>
      <c r="T150" s="74"/>
      <c r="U150" s="74"/>
      <c r="Z150" s="73"/>
      <c r="AA150" s="73"/>
    </row>
    <row r="151" spans="1:27" hidden="1">
      <c r="A151" s="106">
        <v>12386</v>
      </c>
      <c r="B151" s="354" t="s">
        <v>265</v>
      </c>
      <c r="C151" s="355"/>
      <c r="D151" s="344" t="s">
        <v>146</v>
      </c>
      <c r="E151" s="345"/>
      <c r="F151" s="105"/>
      <c r="G151" s="360" t="str">
        <f t="shared" si="1"/>
        <v>JÍCHA Tomáš</v>
      </c>
      <c r="H151" s="360"/>
      <c r="I151" s="360"/>
      <c r="J151" s="360"/>
      <c r="K151" s="104" t="s">
        <v>135</v>
      </c>
      <c r="O151" s="73"/>
      <c r="P151" s="73"/>
      <c r="S151" s="75"/>
      <c r="T151" s="74"/>
      <c r="U151" s="74"/>
      <c r="Z151" s="73"/>
      <c r="AA151" s="73"/>
    </row>
    <row r="152" spans="1:27" hidden="1">
      <c r="A152" s="106">
        <v>24714</v>
      </c>
      <c r="B152" s="354" t="s">
        <v>264</v>
      </c>
      <c r="C152" s="355"/>
      <c r="D152" s="344" t="s">
        <v>263</v>
      </c>
      <c r="E152" s="345"/>
      <c r="F152" s="105"/>
      <c r="G152" s="360" t="str">
        <f t="shared" si="1"/>
        <v>JIRÁSKOVÁ Gabriela</v>
      </c>
      <c r="H152" s="360"/>
      <c r="I152" s="360"/>
      <c r="J152" s="360"/>
      <c r="K152" s="104" t="s">
        <v>134</v>
      </c>
      <c r="O152" s="73"/>
      <c r="P152" s="73"/>
      <c r="S152" s="75"/>
      <c r="T152" s="74"/>
      <c r="U152" s="74"/>
      <c r="Z152" s="73"/>
      <c r="AA152" s="73"/>
    </row>
    <row r="153" spans="1:27" hidden="1">
      <c r="A153" s="106">
        <v>2590</v>
      </c>
      <c r="B153" s="354" t="s">
        <v>262</v>
      </c>
      <c r="C153" s="355"/>
      <c r="D153" s="344" t="s">
        <v>144</v>
      </c>
      <c r="E153" s="345"/>
      <c r="F153" s="105"/>
      <c r="G153" s="360" t="str">
        <f t="shared" si="1"/>
        <v>KAPAL  Petr</v>
      </c>
      <c r="H153" s="360"/>
      <c r="I153" s="360"/>
      <c r="J153" s="360"/>
      <c r="K153" s="104" t="s">
        <v>133</v>
      </c>
      <c r="O153" s="73"/>
      <c r="P153" s="73"/>
      <c r="S153" s="75"/>
      <c r="T153" s="74"/>
      <c r="U153" s="74"/>
      <c r="Z153" s="73"/>
      <c r="AA153" s="73"/>
    </row>
    <row r="154" spans="1:27" hidden="1">
      <c r="A154" s="106">
        <v>25607</v>
      </c>
      <c r="B154" s="354" t="s">
        <v>261</v>
      </c>
      <c r="C154" s="355"/>
      <c r="D154" s="344" t="s">
        <v>260</v>
      </c>
      <c r="E154" s="345"/>
      <c r="F154" s="105"/>
      <c r="G154" s="360" t="str">
        <f t="shared" si="1"/>
        <v>KAPROVÁ Ludmila</v>
      </c>
      <c r="H154" s="360"/>
      <c r="I154" s="360"/>
      <c r="J154" s="360"/>
      <c r="K154" s="104" t="s">
        <v>132</v>
      </c>
      <c r="O154" s="73"/>
      <c r="P154" s="73"/>
      <c r="S154" s="75"/>
      <c r="T154" s="74"/>
      <c r="U154" s="74"/>
      <c r="Z154" s="73"/>
      <c r="AA154" s="73"/>
    </row>
    <row r="155" spans="1:27" hidden="1">
      <c r="A155" s="106">
        <v>13398</v>
      </c>
      <c r="B155" s="354" t="s">
        <v>164</v>
      </c>
      <c r="C155" s="355"/>
      <c r="D155" s="344" t="s">
        <v>200</v>
      </c>
      <c r="E155" s="345"/>
      <c r="F155" s="105"/>
      <c r="G155" s="360" t="str">
        <f t="shared" si="1"/>
        <v>MUSIL Ladislav</v>
      </c>
      <c r="H155" s="360"/>
      <c r="I155" s="360"/>
      <c r="J155" s="360"/>
      <c r="K155" s="104" t="s">
        <v>131</v>
      </c>
      <c r="O155" s="73"/>
      <c r="P155" s="73"/>
      <c r="S155" s="75"/>
      <c r="T155" s="74"/>
      <c r="U155" s="74"/>
      <c r="Z155" s="73"/>
      <c r="AA155" s="73"/>
    </row>
    <row r="156" spans="1:27" hidden="1">
      <c r="A156" s="106">
        <v>20059</v>
      </c>
      <c r="B156" s="354" t="s">
        <v>259</v>
      </c>
      <c r="C156" s="355"/>
      <c r="D156" s="344" t="s">
        <v>258</v>
      </c>
      <c r="E156" s="345"/>
      <c r="F156" s="105"/>
      <c r="G156" s="360" t="str">
        <f t="shared" si="1"/>
        <v>SOMOLÍKOVÁ  Emílie</v>
      </c>
      <c r="H156" s="360"/>
      <c r="I156" s="360"/>
      <c r="J156" s="360"/>
      <c r="K156" s="104" t="s">
        <v>130</v>
      </c>
      <c r="O156" s="73"/>
      <c r="P156" s="73"/>
      <c r="S156" s="75"/>
      <c r="T156" s="74"/>
      <c r="U156" s="74"/>
      <c r="Z156" s="73"/>
      <c r="AA156" s="73"/>
    </row>
    <row r="157" spans="1:27" hidden="1">
      <c r="A157" s="106">
        <v>21028</v>
      </c>
      <c r="B157" s="354" t="s">
        <v>257</v>
      </c>
      <c r="C157" s="355"/>
      <c r="D157" s="344" t="s">
        <v>256</v>
      </c>
      <c r="E157" s="345"/>
      <c r="F157" s="105"/>
      <c r="G157" s="360" t="str">
        <f t="shared" si="1"/>
        <v>ŠŤOVÍČEK  Pavel</v>
      </c>
      <c r="H157" s="360"/>
      <c r="I157" s="360"/>
      <c r="J157" s="360"/>
      <c r="K157" s="104" t="s">
        <v>129</v>
      </c>
      <c r="O157" s="73"/>
      <c r="P157" s="73"/>
      <c r="S157" s="75"/>
      <c r="T157" s="74"/>
      <c r="U157" s="74"/>
      <c r="Z157" s="73"/>
      <c r="AA157" s="73"/>
    </row>
    <row r="158" spans="1:27" hidden="1">
      <c r="A158" s="106">
        <v>24715</v>
      </c>
      <c r="B158" s="354" t="s">
        <v>255</v>
      </c>
      <c r="C158" s="355"/>
      <c r="D158" s="344" t="s">
        <v>254</v>
      </c>
      <c r="E158" s="345"/>
      <c r="F158" s="105"/>
      <c r="G158" s="360" t="str">
        <f t="shared" si="1"/>
        <v>VÁCLAVKOVÁ Eva</v>
      </c>
      <c r="H158" s="360"/>
      <c r="I158" s="360"/>
      <c r="J158" s="360"/>
      <c r="K158" s="104" t="s">
        <v>128</v>
      </c>
      <c r="O158" s="73"/>
      <c r="P158" s="73"/>
      <c r="S158" s="75"/>
      <c r="T158" s="74"/>
      <c r="U158" s="74"/>
      <c r="Z158" s="73"/>
      <c r="AA158" s="73"/>
    </row>
    <row r="159" spans="1:27" hidden="1">
      <c r="A159" s="106">
        <v>10974</v>
      </c>
      <c r="B159" s="354" t="s">
        <v>253</v>
      </c>
      <c r="C159" s="355"/>
      <c r="D159" s="344" t="s">
        <v>252</v>
      </c>
      <c r="E159" s="345"/>
      <c r="F159" s="105"/>
      <c r="G159" s="360" t="str">
        <f t="shared" si="1"/>
        <v>ZACHAŘ Čeněk</v>
      </c>
      <c r="H159" s="360"/>
      <c r="I159" s="360"/>
      <c r="J159" s="360"/>
      <c r="K159" s="104" t="s">
        <v>127</v>
      </c>
      <c r="O159" s="73"/>
      <c r="P159" s="73"/>
      <c r="S159" s="75"/>
      <c r="T159" s="74"/>
      <c r="U159" s="74"/>
      <c r="Z159" s="73"/>
      <c r="AA159" s="73"/>
    </row>
    <row r="160" spans="1:27" hidden="1">
      <c r="A160" s="103">
        <v>10912</v>
      </c>
      <c r="B160" s="350" t="s">
        <v>251</v>
      </c>
      <c r="C160" s="351"/>
      <c r="D160" s="352" t="s">
        <v>157</v>
      </c>
      <c r="E160" s="347"/>
      <c r="F160" s="77"/>
      <c r="G160" s="343" t="str">
        <f t="shared" si="1"/>
        <v>ŠMEJKAL  Jaroslav</v>
      </c>
      <c r="H160" s="343"/>
      <c r="I160" s="343"/>
      <c r="J160" s="343"/>
      <c r="K160" s="97" t="s">
        <v>250</v>
      </c>
      <c r="O160" s="73"/>
      <c r="P160" s="73"/>
      <c r="S160" s="75"/>
      <c r="T160" s="74"/>
      <c r="U160" s="74"/>
      <c r="Z160" s="73"/>
      <c r="AA160" s="73"/>
    </row>
    <row r="161" spans="1:27" hidden="1">
      <c r="A161" s="103">
        <v>25485</v>
      </c>
      <c r="B161" s="350" t="s">
        <v>249</v>
      </c>
      <c r="C161" s="351"/>
      <c r="D161" s="352" t="s">
        <v>178</v>
      </c>
      <c r="E161" s="347"/>
      <c r="F161" s="77"/>
      <c r="G161" s="343" t="str">
        <f t="shared" si="1"/>
        <v>NECKÁŘ Jan</v>
      </c>
      <c r="H161" s="343"/>
      <c r="I161" s="343"/>
      <c r="J161" s="343"/>
      <c r="K161" s="97" t="s">
        <v>138</v>
      </c>
      <c r="O161" s="73"/>
      <c r="P161" s="73"/>
      <c r="S161" s="75"/>
      <c r="T161" s="74"/>
      <c r="U161" s="74"/>
      <c r="Z161" s="73"/>
      <c r="AA161" s="73"/>
    </row>
    <row r="162" spans="1:27" hidden="1">
      <c r="A162" s="103">
        <v>19667</v>
      </c>
      <c r="B162" s="350" t="s">
        <v>248</v>
      </c>
      <c r="C162" s="351"/>
      <c r="D162" s="352" t="s">
        <v>31</v>
      </c>
      <c r="E162" s="347"/>
      <c r="F162" s="77"/>
      <c r="G162" s="343" t="str">
        <f t="shared" si="1"/>
        <v>VYKOUKOVÁ Jitka</v>
      </c>
      <c r="H162" s="343"/>
      <c r="I162" s="343"/>
      <c r="J162" s="343"/>
      <c r="K162" s="97" t="s">
        <v>137</v>
      </c>
      <c r="O162" s="73"/>
      <c r="P162" s="73"/>
      <c r="S162" s="75"/>
      <c r="T162" s="74"/>
      <c r="U162" s="74"/>
      <c r="Z162" s="73"/>
      <c r="AA162" s="73"/>
    </row>
    <row r="163" spans="1:27" hidden="1">
      <c r="A163" s="103">
        <v>14557</v>
      </c>
      <c r="B163" s="350" t="s">
        <v>247</v>
      </c>
      <c r="C163" s="351"/>
      <c r="D163" s="352" t="s">
        <v>172</v>
      </c>
      <c r="E163" s="347"/>
      <c r="F163" s="77"/>
      <c r="G163" s="343" t="str">
        <f t="shared" si="1"/>
        <v>PETER Jiří</v>
      </c>
      <c r="H163" s="343"/>
      <c r="I163" s="343"/>
      <c r="J163" s="343"/>
      <c r="K163" s="97" t="s">
        <v>136</v>
      </c>
      <c r="O163" s="73"/>
      <c r="P163" s="73"/>
      <c r="S163" s="75"/>
      <c r="T163" s="74"/>
      <c r="U163" s="74"/>
      <c r="Z163" s="73"/>
      <c r="AA163" s="73"/>
    </row>
    <row r="164" spans="1:27" hidden="1">
      <c r="A164" s="103">
        <v>21413</v>
      </c>
      <c r="B164" s="350" t="s">
        <v>246</v>
      </c>
      <c r="C164" s="351"/>
      <c r="D164" s="352" t="s">
        <v>172</v>
      </c>
      <c r="E164" s="347"/>
      <c r="F164" s="77"/>
      <c r="G164" s="343" t="str">
        <f t="shared" si="1"/>
        <v>HAKEN Jiří</v>
      </c>
      <c r="H164" s="343"/>
      <c r="I164" s="343"/>
      <c r="J164" s="343"/>
      <c r="K164" s="97" t="s">
        <v>135</v>
      </c>
      <c r="O164" s="73"/>
      <c r="P164" s="73"/>
      <c r="S164" s="75"/>
      <c r="T164" s="74"/>
      <c r="U164" s="74"/>
      <c r="Z164" s="73"/>
      <c r="AA164" s="73"/>
    </row>
    <row r="165" spans="1:27" hidden="1">
      <c r="A165" s="103">
        <v>1087</v>
      </c>
      <c r="B165" s="350" t="s">
        <v>245</v>
      </c>
      <c r="C165" s="351"/>
      <c r="D165" s="352" t="s">
        <v>244</v>
      </c>
      <c r="E165" s="347"/>
      <c r="F165" s="77"/>
      <c r="G165" s="343" t="str">
        <f t="shared" si="1"/>
        <v>PYTLÍKOVÁ Květa</v>
      </c>
      <c r="H165" s="343"/>
      <c r="I165" s="343"/>
      <c r="J165" s="343"/>
      <c r="K165" s="97" t="s">
        <v>134</v>
      </c>
      <c r="O165" s="73"/>
      <c r="P165" s="73"/>
      <c r="S165" s="75"/>
      <c r="T165" s="74"/>
      <c r="U165" s="74"/>
      <c r="Z165" s="73"/>
      <c r="AA165" s="73"/>
    </row>
    <row r="166" spans="1:27" hidden="1">
      <c r="A166" s="103">
        <v>1305</v>
      </c>
      <c r="B166" s="350" t="s">
        <v>243</v>
      </c>
      <c r="C166" s="351"/>
      <c r="D166" s="352" t="s">
        <v>32</v>
      </c>
      <c r="E166" s="347"/>
      <c r="F166" s="77"/>
      <c r="G166" s="343" t="str">
        <f t="shared" si="1"/>
        <v>MANSFELDOVÁ Jiřina</v>
      </c>
      <c r="H166" s="343"/>
      <c r="I166" s="343"/>
      <c r="J166" s="343"/>
      <c r="K166" s="97" t="s">
        <v>133</v>
      </c>
      <c r="O166" s="73"/>
      <c r="P166" s="73"/>
      <c r="S166" s="75"/>
      <c r="T166" s="74"/>
      <c r="U166" s="74"/>
      <c r="Z166" s="73"/>
      <c r="AA166" s="73"/>
    </row>
    <row r="167" spans="1:27" hidden="1">
      <c r="A167" s="103">
        <v>14349</v>
      </c>
      <c r="B167" s="445" t="s">
        <v>242</v>
      </c>
      <c r="C167" s="446"/>
      <c r="D167" s="358" t="s">
        <v>31</v>
      </c>
      <c r="E167" s="359"/>
      <c r="F167" s="77"/>
      <c r="G167" s="343" t="str">
        <f t="shared" si="1"/>
        <v>RUNTSCHOVÁ Jitka</v>
      </c>
      <c r="H167" s="343"/>
      <c r="I167" s="343"/>
      <c r="J167" s="343"/>
      <c r="K167" s="97" t="s">
        <v>132</v>
      </c>
      <c r="O167" s="73"/>
      <c r="P167" s="73"/>
      <c r="S167" s="75"/>
      <c r="T167" s="74"/>
      <c r="U167" s="74"/>
      <c r="Z167" s="73"/>
      <c r="AA167" s="73"/>
    </row>
    <row r="168" spans="1:27" hidden="1">
      <c r="A168" s="103">
        <v>15944</v>
      </c>
      <c r="B168" s="350" t="s">
        <v>241</v>
      </c>
      <c r="C168" s="351"/>
      <c r="D168" s="352" t="s">
        <v>154</v>
      </c>
      <c r="E168" s="347"/>
      <c r="F168" s="77"/>
      <c r="G168" s="343" t="str">
        <f t="shared" si="1"/>
        <v>PYTLÍK Jakub</v>
      </c>
      <c r="H168" s="343"/>
      <c r="I168" s="343"/>
      <c r="J168" s="343"/>
      <c r="K168" s="97" t="s">
        <v>131</v>
      </c>
      <c r="O168" s="73"/>
      <c r="P168" s="73"/>
      <c r="S168" s="75"/>
      <c r="T168" s="74"/>
      <c r="U168" s="74"/>
      <c r="Z168" s="73"/>
      <c r="AA168" s="73"/>
    </row>
    <row r="169" spans="1:27" hidden="1">
      <c r="A169" s="103"/>
      <c r="B169" s="350"/>
      <c r="C169" s="351"/>
      <c r="D169" s="346"/>
      <c r="E169" s="347"/>
      <c r="F169" s="77"/>
      <c r="G169" s="343" t="str">
        <f t="shared" si="1"/>
        <v xml:space="preserve"> </v>
      </c>
      <c r="H169" s="343"/>
      <c r="I169" s="343"/>
      <c r="J169" s="343"/>
      <c r="K169" s="97" t="s">
        <v>130</v>
      </c>
      <c r="O169" s="73"/>
      <c r="P169" s="73"/>
      <c r="S169" s="75"/>
      <c r="T169" s="74"/>
      <c r="U169" s="74"/>
      <c r="Z169" s="73"/>
      <c r="AA169" s="73"/>
    </row>
    <row r="170" spans="1:27" hidden="1">
      <c r="A170" s="106">
        <v>19845</v>
      </c>
      <c r="B170" s="354" t="s">
        <v>240</v>
      </c>
      <c r="C170" s="355"/>
      <c r="D170" s="344" t="s">
        <v>239</v>
      </c>
      <c r="E170" s="345"/>
      <c r="F170" s="105"/>
      <c r="G170" s="360" t="str">
        <f t="shared" si="1"/>
        <v>VÁVRA Ivo</v>
      </c>
      <c r="H170" s="360"/>
      <c r="I170" s="360"/>
      <c r="J170" s="360"/>
      <c r="K170" s="104" t="s">
        <v>238</v>
      </c>
      <c r="O170" s="73"/>
      <c r="P170" s="73"/>
      <c r="S170" s="75"/>
      <c r="T170" s="74"/>
      <c r="U170" s="74"/>
      <c r="Z170" s="73"/>
      <c r="AA170" s="73"/>
    </row>
    <row r="171" spans="1:27" hidden="1">
      <c r="A171" s="106">
        <v>823</v>
      </c>
      <c r="B171" s="354" t="s">
        <v>237</v>
      </c>
      <c r="C171" s="355"/>
      <c r="D171" s="344" t="s">
        <v>203</v>
      </c>
      <c r="E171" s="345"/>
      <c r="F171" s="105"/>
      <c r="G171" s="360" t="str">
        <f t="shared" ref="G171:G202" si="2">CONCATENATE(B171," ",D171)</f>
        <v>MYŠIČKOVÁ Jana</v>
      </c>
      <c r="H171" s="360"/>
      <c r="I171" s="360"/>
      <c r="J171" s="360"/>
      <c r="K171" s="104" t="s">
        <v>138</v>
      </c>
      <c r="O171" s="73"/>
      <c r="P171" s="73"/>
      <c r="S171" s="75"/>
      <c r="T171" s="74"/>
      <c r="U171" s="74"/>
      <c r="Z171" s="73"/>
      <c r="AA171" s="73"/>
    </row>
    <row r="172" spans="1:27" hidden="1">
      <c r="A172" s="106">
        <v>9966</v>
      </c>
      <c r="B172" s="354" t="s">
        <v>236</v>
      </c>
      <c r="C172" s="355"/>
      <c r="D172" s="344" t="s">
        <v>157</v>
      </c>
      <c r="E172" s="345"/>
      <c r="F172" s="105"/>
      <c r="G172" s="360" t="str">
        <f t="shared" si="2"/>
        <v>BĚLOHLÁVEK Jaroslav</v>
      </c>
      <c r="H172" s="360"/>
      <c r="I172" s="360"/>
      <c r="J172" s="360"/>
      <c r="K172" s="104" t="s">
        <v>137</v>
      </c>
      <c r="O172" s="73"/>
      <c r="P172" s="73"/>
      <c r="S172" s="75"/>
      <c r="T172" s="74"/>
      <c r="U172" s="74"/>
      <c r="Z172" s="73"/>
      <c r="AA172" s="73"/>
    </row>
    <row r="173" spans="1:27" hidden="1">
      <c r="A173" s="106">
        <v>1372</v>
      </c>
      <c r="B173" s="354" t="s">
        <v>235</v>
      </c>
      <c r="C173" s="355"/>
      <c r="D173" s="344" t="s">
        <v>172</v>
      </c>
      <c r="E173" s="345"/>
      <c r="F173" s="105"/>
      <c r="G173" s="360" t="str">
        <f t="shared" si="2"/>
        <v>VILÍMOVSKÝ Jiří</v>
      </c>
      <c r="H173" s="360"/>
      <c r="I173" s="360"/>
      <c r="J173" s="360"/>
      <c r="K173" s="104" t="s">
        <v>136</v>
      </c>
      <c r="O173" s="73"/>
      <c r="P173" s="73"/>
      <c r="S173" s="75"/>
      <c r="T173" s="74"/>
      <c r="U173" s="74"/>
      <c r="Z173" s="73"/>
      <c r="AA173" s="73"/>
    </row>
    <row r="174" spans="1:27" hidden="1">
      <c r="A174" s="106">
        <v>1366</v>
      </c>
      <c r="B174" s="354" t="s">
        <v>219</v>
      </c>
      <c r="C174" s="355"/>
      <c r="D174" s="344" t="s">
        <v>170</v>
      </c>
      <c r="E174" s="345"/>
      <c r="F174" s="105"/>
      <c r="G174" s="360" t="str">
        <f t="shared" si="2"/>
        <v>STRNAD Vladimír</v>
      </c>
      <c r="H174" s="360"/>
      <c r="I174" s="360"/>
      <c r="J174" s="360"/>
      <c r="K174" s="104" t="s">
        <v>135</v>
      </c>
      <c r="O174" s="73"/>
      <c r="P174" s="73"/>
      <c r="S174" s="75"/>
      <c r="T174" s="74"/>
      <c r="U174" s="74"/>
      <c r="Z174" s="73"/>
      <c r="AA174" s="73"/>
    </row>
    <row r="175" spans="1:27" hidden="1">
      <c r="A175" s="106">
        <v>834</v>
      </c>
      <c r="B175" s="354" t="s">
        <v>234</v>
      </c>
      <c r="C175" s="355"/>
      <c r="D175" s="344" t="s">
        <v>233</v>
      </c>
      <c r="E175" s="345"/>
      <c r="F175" s="105"/>
      <c r="G175" s="360" t="str">
        <f t="shared" si="2"/>
        <v>ŠPIČKOVÁ  Johana</v>
      </c>
      <c r="H175" s="360"/>
      <c r="I175" s="360"/>
      <c r="J175" s="360"/>
      <c r="K175" s="104" t="s">
        <v>134</v>
      </c>
      <c r="O175" s="73"/>
      <c r="P175" s="73"/>
      <c r="S175" s="75"/>
      <c r="T175" s="74"/>
      <c r="U175" s="74"/>
      <c r="Z175" s="73"/>
      <c r="AA175" s="73"/>
    </row>
    <row r="176" spans="1:27" hidden="1">
      <c r="A176" s="106">
        <v>13850</v>
      </c>
      <c r="B176" s="354" t="s">
        <v>232</v>
      </c>
      <c r="C176" s="355"/>
      <c r="D176" s="344" t="s">
        <v>210</v>
      </c>
      <c r="E176" s="345"/>
      <c r="F176" s="105"/>
      <c r="G176" s="360" t="str">
        <f t="shared" si="2"/>
        <v>WOLF Karel</v>
      </c>
      <c r="H176" s="360"/>
      <c r="I176" s="360"/>
      <c r="J176" s="360"/>
      <c r="K176" s="104" t="s">
        <v>133</v>
      </c>
      <c r="O176" s="73"/>
      <c r="P176" s="73"/>
      <c r="S176" s="75"/>
      <c r="T176" s="74"/>
      <c r="U176" s="74"/>
      <c r="Z176" s="73"/>
      <c r="AA176" s="73"/>
    </row>
    <row r="177" spans="1:27" hidden="1">
      <c r="A177" s="106">
        <v>21853</v>
      </c>
      <c r="B177" s="354" t="s">
        <v>231</v>
      </c>
      <c r="C177" s="355"/>
      <c r="D177" s="344" t="s">
        <v>210</v>
      </c>
      <c r="E177" s="345"/>
      <c r="F177" s="105"/>
      <c r="G177" s="360" t="str">
        <f t="shared" si="2"/>
        <v>SVITAVSKÝ Karel</v>
      </c>
      <c r="H177" s="360"/>
      <c r="I177" s="360"/>
      <c r="J177" s="360"/>
      <c r="K177" s="104" t="s">
        <v>132</v>
      </c>
      <c r="O177" s="73"/>
      <c r="P177" s="73"/>
      <c r="S177" s="75"/>
      <c r="T177" s="74"/>
      <c r="U177" s="74"/>
      <c r="Z177" s="73"/>
      <c r="AA177" s="73"/>
    </row>
    <row r="178" spans="1:27" hidden="1">
      <c r="A178" s="106"/>
      <c r="B178" s="354"/>
      <c r="C178" s="355"/>
      <c r="D178" s="344"/>
      <c r="E178" s="345"/>
      <c r="F178" s="105"/>
      <c r="G178" s="360" t="str">
        <f t="shared" si="2"/>
        <v xml:space="preserve"> </v>
      </c>
      <c r="H178" s="360"/>
      <c r="I178" s="360"/>
      <c r="J178" s="360"/>
      <c r="K178" s="104" t="s">
        <v>131</v>
      </c>
      <c r="O178" s="73"/>
      <c r="P178" s="73"/>
      <c r="S178" s="75"/>
      <c r="T178" s="74"/>
      <c r="U178" s="74"/>
      <c r="Z178" s="73"/>
      <c r="AA178" s="73"/>
    </row>
    <row r="179" spans="1:27" hidden="1">
      <c r="A179" s="106"/>
      <c r="B179" s="354"/>
      <c r="C179" s="355"/>
      <c r="D179" s="344"/>
      <c r="E179" s="345"/>
      <c r="F179" s="105"/>
      <c r="G179" s="360" t="str">
        <f t="shared" si="2"/>
        <v xml:space="preserve"> </v>
      </c>
      <c r="H179" s="360"/>
      <c r="I179" s="360"/>
      <c r="J179" s="360"/>
      <c r="K179" s="104" t="s">
        <v>130</v>
      </c>
      <c r="O179" s="73"/>
      <c r="P179" s="73"/>
      <c r="S179" s="75"/>
      <c r="T179" s="74"/>
      <c r="U179" s="74"/>
      <c r="Z179" s="73"/>
      <c r="AA179" s="73"/>
    </row>
    <row r="180" spans="1:27" hidden="1">
      <c r="A180" s="103">
        <v>15064</v>
      </c>
      <c r="B180" s="350" t="s">
        <v>230</v>
      </c>
      <c r="C180" s="351"/>
      <c r="D180" s="346" t="s">
        <v>183</v>
      </c>
      <c r="E180" s="347"/>
      <c r="F180" s="77"/>
      <c r="G180" s="343" t="str">
        <f t="shared" si="2"/>
        <v>CEPL Zdeněk</v>
      </c>
      <c r="H180" s="343"/>
      <c r="I180" s="343"/>
      <c r="J180" s="343"/>
      <c r="K180" s="97" t="s">
        <v>229</v>
      </c>
      <c r="O180" s="73"/>
      <c r="P180" s="73"/>
      <c r="S180" s="75"/>
      <c r="T180" s="74"/>
      <c r="U180" s="74"/>
      <c r="Z180" s="73"/>
      <c r="AA180" s="73"/>
    </row>
    <row r="181" spans="1:27" hidden="1">
      <c r="A181" s="103">
        <v>23740</v>
      </c>
      <c r="B181" s="350" t="s">
        <v>228</v>
      </c>
      <c r="C181" s="351"/>
      <c r="D181" s="346" t="s">
        <v>40</v>
      </c>
      <c r="E181" s="347"/>
      <c r="F181" s="77"/>
      <c r="G181" s="343" t="str">
        <f t="shared" si="2"/>
        <v>ČERNÝ Milan</v>
      </c>
      <c r="H181" s="343"/>
      <c r="I181" s="343"/>
      <c r="J181" s="343"/>
      <c r="K181" s="97" t="s">
        <v>138</v>
      </c>
      <c r="O181" s="73"/>
      <c r="P181" s="73"/>
      <c r="S181" s="75"/>
      <c r="T181" s="74"/>
      <c r="U181" s="74"/>
      <c r="Z181" s="73"/>
      <c r="AA181" s="73"/>
    </row>
    <row r="182" spans="1:27" hidden="1">
      <c r="A182" s="103">
        <v>16602</v>
      </c>
      <c r="B182" s="350" t="s">
        <v>227</v>
      </c>
      <c r="C182" s="351"/>
      <c r="D182" s="346" t="s">
        <v>226</v>
      </c>
      <c r="E182" s="347"/>
      <c r="F182" s="77"/>
      <c r="G182" s="343" t="str">
        <f t="shared" si="2"/>
        <v>FIKEJZL Vít</v>
      </c>
      <c r="H182" s="343"/>
      <c r="I182" s="343"/>
      <c r="J182" s="343"/>
      <c r="K182" s="97" t="s">
        <v>137</v>
      </c>
      <c r="O182" s="73"/>
      <c r="P182" s="73"/>
      <c r="S182" s="75"/>
      <c r="T182" s="74"/>
      <c r="U182" s="74"/>
      <c r="Z182" s="73"/>
      <c r="AA182" s="73"/>
    </row>
    <row r="183" spans="1:27" hidden="1">
      <c r="A183" s="103">
        <v>13363</v>
      </c>
      <c r="B183" s="350" t="s">
        <v>225</v>
      </c>
      <c r="C183" s="351"/>
      <c r="D183" s="346" t="s">
        <v>172</v>
      </c>
      <c r="E183" s="347"/>
      <c r="F183" s="77"/>
      <c r="G183" s="343" t="str">
        <f t="shared" si="2"/>
        <v>LANKAŠ Jiří</v>
      </c>
      <c r="H183" s="343"/>
      <c r="I183" s="343"/>
      <c r="J183" s="343"/>
      <c r="K183" s="97" t="s">
        <v>136</v>
      </c>
      <c r="O183" s="73"/>
      <c r="P183" s="73"/>
      <c r="S183" s="75"/>
      <c r="T183" s="74"/>
      <c r="U183" s="74"/>
      <c r="Z183" s="73"/>
      <c r="AA183" s="73"/>
    </row>
    <row r="184" spans="1:27" hidden="1">
      <c r="A184" s="103">
        <v>23739</v>
      </c>
      <c r="B184" s="350" t="s">
        <v>224</v>
      </c>
      <c r="C184" s="351"/>
      <c r="D184" s="346" t="s">
        <v>172</v>
      </c>
      <c r="E184" s="347"/>
      <c r="F184" s="77"/>
      <c r="G184" s="343" t="str">
        <f t="shared" si="2"/>
        <v>NEUMAJER Jiří</v>
      </c>
      <c r="H184" s="343"/>
      <c r="I184" s="343"/>
      <c r="J184" s="343"/>
      <c r="K184" s="97" t="s">
        <v>135</v>
      </c>
      <c r="O184" s="73"/>
      <c r="P184" s="73"/>
      <c r="S184" s="75"/>
      <c r="T184" s="74"/>
      <c r="U184" s="74"/>
      <c r="Z184" s="73"/>
      <c r="AA184" s="73"/>
    </row>
    <row r="185" spans="1:27" hidden="1">
      <c r="A185" s="103">
        <v>1134</v>
      </c>
      <c r="B185" s="350" t="s">
        <v>223</v>
      </c>
      <c r="C185" s="351"/>
      <c r="D185" s="346" t="s">
        <v>174</v>
      </c>
      <c r="E185" s="347"/>
      <c r="F185" s="77"/>
      <c r="G185" s="343" t="str">
        <f t="shared" si="2"/>
        <v>VIKTORIN Miroslav</v>
      </c>
      <c r="H185" s="343"/>
      <c r="I185" s="343"/>
      <c r="J185" s="343"/>
      <c r="K185" s="97" t="s">
        <v>134</v>
      </c>
      <c r="O185" s="73"/>
      <c r="P185" s="73"/>
      <c r="S185" s="75"/>
      <c r="T185" s="74"/>
      <c r="U185" s="74"/>
      <c r="Z185" s="73"/>
      <c r="AA185" s="73"/>
    </row>
    <row r="186" spans="1:27" hidden="1">
      <c r="A186" s="103">
        <v>13562</v>
      </c>
      <c r="B186" s="350" t="s">
        <v>222</v>
      </c>
      <c r="C186" s="351"/>
      <c r="D186" s="346" t="s">
        <v>221</v>
      </c>
      <c r="E186" s="347"/>
      <c r="F186" s="77"/>
      <c r="G186" s="343" t="str">
        <f t="shared" si="2"/>
        <v>SVOBODOVÁ  Kamila</v>
      </c>
      <c r="H186" s="343"/>
      <c r="I186" s="343"/>
      <c r="J186" s="343"/>
      <c r="K186" s="97" t="s">
        <v>133</v>
      </c>
      <c r="O186" s="73"/>
      <c r="P186" s="73"/>
      <c r="S186" s="75"/>
      <c r="T186" s="74"/>
      <c r="U186" s="74"/>
      <c r="Z186" s="73"/>
      <c r="AA186" s="73"/>
    </row>
    <row r="187" spans="1:27" hidden="1">
      <c r="A187" s="103">
        <v>19554</v>
      </c>
      <c r="B187" s="350" t="s">
        <v>220</v>
      </c>
      <c r="C187" s="351"/>
      <c r="D187" s="346" t="s">
        <v>178</v>
      </c>
      <c r="E187" s="347"/>
      <c r="F187" s="77"/>
      <c r="G187" s="343" t="str">
        <f t="shared" si="2"/>
        <v>VÁCHA Jan</v>
      </c>
      <c r="H187" s="343"/>
      <c r="I187" s="343"/>
      <c r="J187" s="343"/>
      <c r="K187" s="97" t="s">
        <v>132</v>
      </c>
      <c r="O187" s="73"/>
      <c r="P187" s="73"/>
      <c r="S187" s="75"/>
      <c r="T187" s="74"/>
      <c r="U187" s="74"/>
      <c r="Z187" s="73"/>
      <c r="AA187" s="73"/>
    </row>
    <row r="188" spans="1:27" hidden="1">
      <c r="A188" s="103"/>
      <c r="B188" s="350"/>
      <c r="C188" s="351"/>
      <c r="D188" s="346"/>
      <c r="E188" s="347"/>
      <c r="F188" s="77"/>
      <c r="G188" s="343" t="str">
        <f t="shared" si="2"/>
        <v xml:space="preserve"> </v>
      </c>
      <c r="H188" s="343"/>
      <c r="I188" s="343"/>
      <c r="J188" s="343"/>
      <c r="K188" s="97" t="s">
        <v>131</v>
      </c>
      <c r="O188" s="73"/>
      <c r="P188" s="73"/>
      <c r="S188" s="75"/>
      <c r="T188" s="74"/>
      <c r="U188" s="74"/>
      <c r="Z188" s="73"/>
      <c r="AA188" s="73"/>
    </row>
    <row r="189" spans="1:27" hidden="1">
      <c r="A189" s="103"/>
      <c r="B189" s="350"/>
      <c r="C189" s="351"/>
      <c r="D189" s="346"/>
      <c r="E189" s="347"/>
      <c r="F189" s="77"/>
      <c r="G189" s="343" t="str">
        <f t="shared" si="2"/>
        <v xml:space="preserve"> </v>
      </c>
      <c r="H189" s="343"/>
      <c r="I189" s="343"/>
      <c r="J189" s="343"/>
      <c r="K189" s="97" t="s">
        <v>130</v>
      </c>
      <c r="O189" s="73"/>
      <c r="P189" s="73"/>
      <c r="S189" s="75"/>
      <c r="T189" s="74"/>
      <c r="U189" s="74"/>
      <c r="Z189" s="73"/>
      <c r="AA189" s="73"/>
    </row>
    <row r="190" spans="1:27" hidden="1">
      <c r="A190" s="106">
        <v>1441</v>
      </c>
      <c r="B190" s="354" t="s">
        <v>219</v>
      </c>
      <c r="C190" s="355"/>
      <c r="D190" s="344" t="s">
        <v>35</v>
      </c>
      <c r="E190" s="345"/>
      <c r="F190" s="105"/>
      <c r="G190" s="460" t="str">
        <f t="shared" si="2"/>
        <v>STRNAD Bohumil</v>
      </c>
      <c r="H190" s="460"/>
      <c r="I190" s="460"/>
      <c r="J190" s="460"/>
      <c r="K190" s="104" t="s">
        <v>218</v>
      </c>
      <c r="O190" s="73"/>
      <c r="P190" s="73"/>
      <c r="S190" s="75"/>
      <c r="T190" s="74"/>
      <c r="U190" s="74"/>
      <c r="Z190" s="73"/>
      <c r="AA190" s="73"/>
    </row>
    <row r="191" spans="1:27" hidden="1">
      <c r="A191" s="106">
        <v>25398</v>
      </c>
      <c r="B191" s="354" t="s">
        <v>217</v>
      </c>
      <c r="C191" s="355"/>
      <c r="D191" s="344" t="s">
        <v>216</v>
      </c>
      <c r="E191" s="345"/>
      <c r="F191" s="105"/>
      <c r="G191" s="460" t="str">
        <f t="shared" si="2"/>
        <v>ŽĎÁREK Václav</v>
      </c>
      <c r="H191" s="460"/>
      <c r="I191" s="460"/>
      <c r="J191" s="460"/>
      <c r="K191" s="104" t="s">
        <v>138</v>
      </c>
      <c r="O191" s="73"/>
      <c r="P191" s="73"/>
      <c r="S191" s="75"/>
      <c r="T191" s="74"/>
      <c r="U191" s="74"/>
      <c r="Z191" s="73"/>
      <c r="AA191" s="73"/>
    </row>
    <row r="192" spans="1:27" hidden="1">
      <c r="A192" s="106">
        <v>22254</v>
      </c>
      <c r="B192" s="354" t="s">
        <v>215</v>
      </c>
      <c r="C192" s="355"/>
      <c r="D192" s="344" t="s">
        <v>27</v>
      </c>
      <c r="E192" s="345"/>
      <c r="F192" s="105"/>
      <c r="G192" s="460" t="str">
        <f t="shared" si="2"/>
        <v>TRUKSA Michal</v>
      </c>
      <c r="H192" s="460"/>
      <c r="I192" s="460"/>
      <c r="J192" s="460"/>
      <c r="K192" s="104" t="s">
        <v>137</v>
      </c>
      <c r="O192" s="73"/>
      <c r="P192" s="73"/>
      <c r="S192" s="75"/>
      <c r="T192" s="74"/>
      <c r="U192" s="74"/>
      <c r="Z192" s="73"/>
      <c r="AA192" s="73"/>
    </row>
    <row r="193" spans="1:27" hidden="1">
      <c r="A193" s="106">
        <v>25538</v>
      </c>
      <c r="B193" s="354" t="s">
        <v>214</v>
      </c>
      <c r="C193" s="355"/>
      <c r="D193" s="344" t="s">
        <v>160</v>
      </c>
      <c r="E193" s="345"/>
      <c r="F193" s="105"/>
      <c r="G193" s="460" t="str">
        <f t="shared" si="2"/>
        <v>BRODIL František</v>
      </c>
      <c r="H193" s="460"/>
      <c r="I193" s="460"/>
      <c r="J193" s="460"/>
      <c r="K193" s="104" t="s">
        <v>136</v>
      </c>
      <c r="O193" s="73"/>
      <c r="P193" s="73"/>
      <c r="S193" s="75"/>
      <c r="T193" s="74"/>
      <c r="U193" s="74"/>
      <c r="Z193" s="73"/>
      <c r="AA193" s="73"/>
    </row>
    <row r="194" spans="1:27" hidden="1">
      <c r="A194" s="106">
        <v>22253</v>
      </c>
      <c r="B194" s="354" t="s">
        <v>213</v>
      </c>
      <c r="C194" s="355"/>
      <c r="D194" s="344" t="s">
        <v>23</v>
      </c>
      <c r="E194" s="345"/>
      <c r="F194" s="105"/>
      <c r="G194" s="460" t="str">
        <f t="shared" si="2"/>
        <v>ŠPAČKOVÁ Lenka</v>
      </c>
      <c r="H194" s="460"/>
      <c r="I194" s="460"/>
      <c r="J194" s="460"/>
      <c r="K194" s="104" t="s">
        <v>135</v>
      </c>
      <c r="O194" s="73"/>
      <c r="P194" s="73"/>
      <c r="S194" s="75"/>
      <c r="T194" s="74"/>
      <c r="U194" s="74"/>
      <c r="Z194" s="73"/>
      <c r="AA194" s="73"/>
    </row>
    <row r="195" spans="1:27" hidden="1">
      <c r="A195" s="106">
        <v>1444</v>
      </c>
      <c r="B195" s="354" t="s">
        <v>212</v>
      </c>
      <c r="C195" s="355"/>
      <c r="D195" s="344" t="s">
        <v>144</v>
      </c>
      <c r="E195" s="345"/>
      <c r="F195" s="105"/>
      <c r="G195" s="460" t="str">
        <f t="shared" si="2"/>
        <v>ŠTĚRBA Petr</v>
      </c>
      <c r="H195" s="460"/>
      <c r="I195" s="460"/>
      <c r="J195" s="460"/>
      <c r="K195" s="104" t="s">
        <v>134</v>
      </c>
      <c r="O195" s="73"/>
      <c r="P195" s="73"/>
      <c r="S195" s="75"/>
      <c r="T195" s="74"/>
      <c r="U195" s="74"/>
      <c r="Z195" s="73"/>
      <c r="AA195" s="73"/>
    </row>
    <row r="196" spans="1:27" hidden="1">
      <c r="A196" s="106">
        <v>5013</v>
      </c>
      <c r="B196" s="354" t="s">
        <v>211</v>
      </c>
      <c r="C196" s="355"/>
      <c r="D196" s="344" t="s">
        <v>210</v>
      </c>
      <c r="E196" s="345"/>
      <c r="F196" s="105"/>
      <c r="G196" s="460" t="str">
        <f t="shared" si="2"/>
        <v>TOMSA Karel</v>
      </c>
      <c r="H196" s="460"/>
      <c r="I196" s="460"/>
      <c r="J196" s="460"/>
      <c r="K196" s="104" t="s">
        <v>133</v>
      </c>
      <c r="O196" s="73"/>
      <c r="P196" s="73"/>
      <c r="S196" s="75"/>
      <c r="T196" s="74"/>
      <c r="U196" s="74"/>
      <c r="Z196" s="73"/>
      <c r="AA196" s="73"/>
    </row>
    <row r="197" spans="1:27" hidden="1">
      <c r="A197" s="106">
        <v>22252</v>
      </c>
      <c r="B197" s="354" t="s">
        <v>209</v>
      </c>
      <c r="C197" s="355"/>
      <c r="D197" s="344" t="s">
        <v>43</v>
      </c>
      <c r="E197" s="345"/>
      <c r="F197" s="105"/>
      <c r="G197" s="460" t="str">
        <f t="shared" si="2"/>
        <v>TOŽIČKA Martin</v>
      </c>
      <c r="H197" s="460"/>
      <c r="I197" s="460"/>
      <c r="J197" s="460"/>
      <c r="K197" s="104" t="s">
        <v>132</v>
      </c>
      <c r="O197" s="73"/>
      <c r="P197" s="73"/>
      <c r="S197" s="75"/>
      <c r="T197" s="74"/>
      <c r="U197" s="74"/>
      <c r="Z197" s="73"/>
      <c r="AA197" s="73"/>
    </row>
    <row r="198" spans="1:27" hidden="1">
      <c r="A198" s="106">
        <v>5778</v>
      </c>
      <c r="B198" s="354" t="s">
        <v>208</v>
      </c>
      <c r="C198" s="355"/>
      <c r="D198" s="344" t="s">
        <v>31</v>
      </c>
      <c r="E198" s="345"/>
      <c r="F198" s="105"/>
      <c r="G198" s="460" t="str">
        <f t="shared" si="2"/>
        <v>RADOSTOVÁ Jitka</v>
      </c>
      <c r="H198" s="460"/>
      <c r="I198" s="460"/>
      <c r="J198" s="460"/>
      <c r="K198" s="104" t="s">
        <v>131</v>
      </c>
      <c r="O198" s="73"/>
      <c r="P198" s="73"/>
      <c r="S198" s="75"/>
      <c r="T198" s="74"/>
      <c r="U198" s="74"/>
      <c r="Z198" s="73"/>
      <c r="AA198" s="73"/>
    </row>
    <row r="199" spans="1:27" hidden="1">
      <c r="A199" s="106"/>
      <c r="B199" s="354"/>
      <c r="C199" s="355"/>
      <c r="D199" s="344"/>
      <c r="E199" s="345"/>
      <c r="F199" s="105"/>
      <c r="G199" s="460" t="str">
        <f t="shared" si="2"/>
        <v xml:space="preserve"> </v>
      </c>
      <c r="H199" s="460"/>
      <c r="I199" s="460"/>
      <c r="J199" s="460"/>
      <c r="K199" s="104" t="s">
        <v>130</v>
      </c>
      <c r="O199" s="73"/>
      <c r="P199" s="73"/>
      <c r="S199" s="75"/>
      <c r="T199" s="74"/>
      <c r="U199" s="74"/>
      <c r="Z199" s="73"/>
      <c r="AA199" s="73"/>
    </row>
    <row r="200" spans="1:27" hidden="1">
      <c r="A200" s="103">
        <v>15542</v>
      </c>
      <c r="B200" s="350" t="s">
        <v>207</v>
      </c>
      <c r="C200" s="351"/>
      <c r="D200" s="352" t="s">
        <v>206</v>
      </c>
      <c r="E200" s="347"/>
      <c r="F200" s="77"/>
      <c r="G200" s="343" t="str">
        <f t="shared" si="2"/>
        <v>KELLNER Miloslav</v>
      </c>
      <c r="H200" s="343"/>
      <c r="I200" s="343"/>
      <c r="J200" s="343"/>
      <c r="K200" s="97" t="s">
        <v>205</v>
      </c>
      <c r="O200" s="73"/>
      <c r="P200" s="73"/>
      <c r="S200" s="75"/>
      <c r="T200" s="74"/>
      <c r="U200" s="74"/>
      <c r="Z200" s="73"/>
      <c r="AA200" s="73"/>
    </row>
    <row r="201" spans="1:27" hidden="1">
      <c r="A201" s="103">
        <v>20100</v>
      </c>
      <c r="B201" s="350" t="s">
        <v>204</v>
      </c>
      <c r="C201" s="351"/>
      <c r="D201" s="352" t="s">
        <v>203</v>
      </c>
      <c r="E201" s="347"/>
      <c r="F201" s="77"/>
      <c r="G201" s="343" t="str">
        <f t="shared" si="2"/>
        <v>VALENTOVÁ  Jana</v>
      </c>
      <c r="H201" s="343"/>
      <c r="I201" s="343"/>
      <c r="J201" s="343"/>
      <c r="K201" s="97" t="s">
        <v>138</v>
      </c>
      <c r="O201" s="73"/>
      <c r="P201" s="73"/>
      <c r="S201" s="75"/>
      <c r="T201" s="74"/>
      <c r="U201" s="74"/>
      <c r="Z201" s="73"/>
      <c r="AA201" s="73"/>
    </row>
    <row r="202" spans="1:27" hidden="1">
      <c r="A202" s="103">
        <v>15538</v>
      </c>
      <c r="B202" s="350" t="s">
        <v>202</v>
      </c>
      <c r="C202" s="351"/>
      <c r="D202" s="352" t="s">
        <v>23</v>
      </c>
      <c r="E202" s="347"/>
      <c r="F202" s="77"/>
      <c r="G202" s="343" t="str">
        <f t="shared" si="2"/>
        <v>KRAUSOVÁ Lenka</v>
      </c>
      <c r="H202" s="343"/>
      <c r="I202" s="343"/>
      <c r="J202" s="343"/>
      <c r="K202" s="97" t="s">
        <v>137</v>
      </c>
      <c r="O202" s="73"/>
      <c r="P202" s="73"/>
      <c r="S202" s="75"/>
      <c r="T202" s="74"/>
      <c r="U202" s="74"/>
      <c r="Z202" s="73"/>
      <c r="AA202" s="73"/>
    </row>
    <row r="203" spans="1:27" hidden="1">
      <c r="A203" s="103">
        <v>15539</v>
      </c>
      <c r="B203" s="350" t="s">
        <v>201</v>
      </c>
      <c r="C203" s="351"/>
      <c r="D203" s="352" t="s">
        <v>200</v>
      </c>
      <c r="E203" s="347"/>
      <c r="F203" s="77"/>
      <c r="G203" s="343" t="str">
        <f t="shared" ref="G203:G234" si="3">CONCATENATE(B203," ",D203)</f>
        <v>HOLEČEK Ladislav</v>
      </c>
      <c r="H203" s="343"/>
      <c r="I203" s="343"/>
      <c r="J203" s="343"/>
      <c r="K203" s="97" t="s">
        <v>136</v>
      </c>
      <c r="O203" s="73"/>
      <c r="P203" s="73"/>
      <c r="S203" s="75"/>
      <c r="T203" s="74"/>
      <c r="U203" s="74"/>
      <c r="Z203" s="73"/>
      <c r="AA203" s="73"/>
    </row>
    <row r="204" spans="1:27" hidden="1">
      <c r="A204" s="103">
        <v>15540</v>
      </c>
      <c r="B204" s="350" t="s">
        <v>199</v>
      </c>
      <c r="C204" s="351"/>
      <c r="D204" s="352" t="s">
        <v>198</v>
      </c>
      <c r="E204" s="347"/>
      <c r="F204" s="77"/>
      <c r="G204" s="343" t="str">
        <f t="shared" si="3"/>
        <v>FIALOVÁ Eliška</v>
      </c>
      <c r="H204" s="343"/>
      <c r="I204" s="343"/>
      <c r="J204" s="343"/>
      <c r="K204" s="97" t="s">
        <v>135</v>
      </c>
      <c r="O204" s="73"/>
      <c r="P204" s="73"/>
      <c r="S204" s="75"/>
      <c r="T204" s="74"/>
      <c r="U204" s="74"/>
      <c r="Z204" s="73"/>
      <c r="AA204" s="73"/>
    </row>
    <row r="205" spans="1:27" hidden="1">
      <c r="A205" s="103">
        <v>15530</v>
      </c>
      <c r="B205" s="350" t="s">
        <v>197</v>
      </c>
      <c r="C205" s="351"/>
      <c r="D205" s="352" t="s">
        <v>178</v>
      </c>
      <c r="E205" s="347"/>
      <c r="F205" s="77"/>
      <c r="G205" s="343" t="str">
        <f t="shared" si="3"/>
        <v>BÁRTL Jan</v>
      </c>
      <c r="H205" s="343"/>
      <c r="I205" s="343"/>
      <c r="J205" s="343"/>
      <c r="K205" s="97" t="s">
        <v>134</v>
      </c>
      <c r="O205" s="73"/>
      <c r="P205" s="73"/>
      <c r="S205" s="75"/>
      <c r="T205" s="74"/>
      <c r="U205" s="74"/>
      <c r="Z205" s="73"/>
      <c r="AA205" s="73"/>
    </row>
    <row r="206" spans="1:27" hidden="1">
      <c r="A206" s="103">
        <v>15533</v>
      </c>
      <c r="B206" s="350" t="s">
        <v>196</v>
      </c>
      <c r="C206" s="351"/>
      <c r="D206" s="352" t="s">
        <v>195</v>
      </c>
      <c r="E206" s="347"/>
      <c r="G206" s="343" t="str">
        <f t="shared" si="3"/>
        <v>ŠTEFANOVÁ  Věra</v>
      </c>
      <c r="H206" s="343"/>
      <c r="I206" s="343"/>
      <c r="J206" s="343"/>
      <c r="K206" s="97" t="s">
        <v>133</v>
      </c>
      <c r="O206" s="73"/>
      <c r="P206" s="73"/>
      <c r="S206" s="75"/>
      <c r="T206" s="74"/>
      <c r="U206" s="74"/>
      <c r="Z206" s="73"/>
      <c r="AA206" s="73"/>
    </row>
    <row r="207" spans="1:27" hidden="1">
      <c r="A207" s="103"/>
      <c r="B207" s="350"/>
      <c r="C207" s="351"/>
      <c r="D207" s="346"/>
      <c r="E207" s="347"/>
      <c r="F207" s="77"/>
      <c r="G207" s="343" t="str">
        <f t="shared" si="3"/>
        <v xml:space="preserve"> </v>
      </c>
      <c r="H207" s="343"/>
      <c r="I207" s="343"/>
      <c r="J207" s="343"/>
      <c r="K207" s="97" t="s">
        <v>132</v>
      </c>
      <c r="O207" s="73"/>
      <c r="P207" s="73"/>
      <c r="S207" s="75"/>
      <c r="T207" s="74"/>
      <c r="U207" s="74"/>
      <c r="Z207" s="73"/>
      <c r="AA207" s="73"/>
    </row>
    <row r="208" spans="1:27" hidden="1">
      <c r="A208" s="103"/>
      <c r="B208" s="350"/>
      <c r="C208" s="351"/>
      <c r="D208" s="346"/>
      <c r="E208" s="347"/>
      <c r="F208" s="77"/>
      <c r="G208" s="343" t="str">
        <f t="shared" si="3"/>
        <v xml:space="preserve"> </v>
      </c>
      <c r="H208" s="343"/>
      <c r="I208" s="343"/>
      <c r="J208" s="343"/>
      <c r="K208" s="97" t="s">
        <v>131</v>
      </c>
      <c r="O208" s="73"/>
      <c r="P208" s="73"/>
      <c r="S208" s="75"/>
      <c r="T208" s="74"/>
      <c r="U208" s="74"/>
      <c r="Z208" s="73"/>
      <c r="AA208" s="73"/>
    </row>
    <row r="209" spans="1:27" hidden="1">
      <c r="A209" s="103"/>
      <c r="B209" s="350"/>
      <c r="C209" s="351"/>
      <c r="D209" s="346"/>
      <c r="E209" s="347"/>
      <c r="F209" s="77"/>
      <c r="G209" s="343" t="str">
        <f t="shared" si="3"/>
        <v xml:space="preserve"> </v>
      </c>
      <c r="H209" s="343"/>
      <c r="I209" s="343"/>
      <c r="J209" s="343"/>
      <c r="K209" s="97" t="s">
        <v>130</v>
      </c>
      <c r="O209" s="73"/>
      <c r="P209" s="73"/>
      <c r="S209" s="75"/>
      <c r="T209" s="74"/>
      <c r="U209" s="74"/>
      <c r="Z209" s="73"/>
      <c r="AA209" s="73"/>
    </row>
    <row r="210" spans="1:27" hidden="1">
      <c r="A210" s="106">
        <v>5052</v>
      </c>
      <c r="B210" s="354" t="s">
        <v>194</v>
      </c>
      <c r="C210" s="355"/>
      <c r="D210" s="344" t="s">
        <v>193</v>
      </c>
      <c r="E210" s="345"/>
      <c r="F210" s="105"/>
      <c r="G210" s="360" t="str">
        <f t="shared" si="3"/>
        <v>HAMPL Vítěslav</v>
      </c>
      <c r="H210" s="360"/>
      <c r="I210" s="360"/>
      <c r="J210" s="360"/>
      <c r="K210" s="104" t="s">
        <v>192</v>
      </c>
      <c r="O210" s="73"/>
      <c r="P210" s="73"/>
      <c r="S210" s="75"/>
      <c r="T210" s="74"/>
      <c r="U210" s="74"/>
      <c r="Z210" s="73"/>
      <c r="AA210" s="73"/>
    </row>
    <row r="211" spans="1:27" hidden="1">
      <c r="A211" s="106">
        <v>1172</v>
      </c>
      <c r="B211" s="354" t="s">
        <v>191</v>
      </c>
      <c r="C211" s="355"/>
      <c r="D211" s="344" t="s">
        <v>144</v>
      </c>
      <c r="E211" s="345"/>
      <c r="F211" s="105"/>
      <c r="G211" s="360" t="str">
        <f t="shared" si="3"/>
        <v>VALTA Petr</v>
      </c>
      <c r="H211" s="360"/>
      <c r="I211" s="360"/>
      <c r="J211" s="360"/>
      <c r="K211" s="104" t="s">
        <v>138</v>
      </c>
      <c r="O211" s="73"/>
      <c r="P211" s="73"/>
      <c r="S211" s="75"/>
      <c r="T211" s="74"/>
      <c r="U211" s="74"/>
      <c r="Z211" s="73"/>
      <c r="AA211" s="73"/>
    </row>
    <row r="212" spans="1:27" hidden="1">
      <c r="A212" s="106">
        <v>4467</v>
      </c>
      <c r="B212" s="354" t="s">
        <v>190</v>
      </c>
      <c r="C212" s="355"/>
      <c r="D212" s="344" t="s">
        <v>149</v>
      </c>
      <c r="E212" s="345"/>
      <c r="F212" s="105"/>
      <c r="G212" s="360" t="str">
        <f t="shared" si="3"/>
        <v>ROUBAL Vojtěch</v>
      </c>
      <c r="H212" s="360"/>
      <c r="I212" s="360"/>
      <c r="J212" s="360"/>
      <c r="K212" s="104" t="s">
        <v>137</v>
      </c>
      <c r="O212" s="73"/>
      <c r="P212" s="73"/>
      <c r="S212" s="75"/>
      <c r="T212" s="74"/>
      <c r="U212" s="74"/>
      <c r="Z212" s="73"/>
      <c r="AA212" s="73"/>
    </row>
    <row r="213" spans="1:27" hidden="1">
      <c r="A213" s="106">
        <v>1163</v>
      </c>
      <c r="B213" s="354" t="s">
        <v>189</v>
      </c>
      <c r="C213" s="355"/>
      <c r="D213" s="344" t="s">
        <v>160</v>
      </c>
      <c r="E213" s="345"/>
      <c r="F213" s="105"/>
      <c r="G213" s="360" t="str">
        <f t="shared" si="3"/>
        <v>PUDIL František</v>
      </c>
      <c r="H213" s="360"/>
      <c r="I213" s="360"/>
      <c r="J213" s="360"/>
      <c r="K213" s="104" t="s">
        <v>136</v>
      </c>
      <c r="O213" s="73"/>
      <c r="P213" s="73"/>
      <c r="S213" s="75"/>
      <c r="T213" s="74"/>
      <c r="U213" s="74"/>
      <c r="Z213" s="73"/>
      <c r="AA213" s="73"/>
    </row>
    <row r="214" spans="1:27" hidden="1">
      <c r="A214" s="106">
        <v>1404</v>
      </c>
      <c r="B214" s="354" t="s">
        <v>188</v>
      </c>
      <c r="C214" s="355"/>
      <c r="D214" s="344" t="s">
        <v>187</v>
      </c>
      <c r="E214" s="345"/>
      <c r="F214" s="105"/>
      <c r="G214" s="360" t="str">
        <f t="shared" si="3"/>
        <v>POKORNÝ Josef</v>
      </c>
      <c r="H214" s="360"/>
      <c r="I214" s="360"/>
      <c r="J214" s="360"/>
      <c r="K214" s="104" t="s">
        <v>135</v>
      </c>
      <c r="O214" s="73"/>
      <c r="P214" s="73"/>
      <c r="S214" s="75"/>
      <c r="T214" s="74"/>
      <c r="U214" s="74"/>
      <c r="Z214" s="73"/>
      <c r="AA214" s="73"/>
    </row>
    <row r="215" spans="1:27" hidden="1">
      <c r="A215" s="106">
        <v>1152</v>
      </c>
      <c r="B215" s="354" t="s">
        <v>186</v>
      </c>
      <c r="C215" s="355"/>
      <c r="D215" s="344" t="s">
        <v>172</v>
      </c>
      <c r="E215" s="345"/>
      <c r="F215" s="105"/>
      <c r="G215" s="360" t="str">
        <f t="shared" si="3"/>
        <v>HOFMAN Jiří</v>
      </c>
      <c r="H215" s="360"/>
      <c r="I215" s="360"/>
      <c r="J215" s="360"/>
      <c r="K215" s="104" t="s">
        <v>134</v>
      </c>
      <c r="O215" s="73"/>
      <c r="P215" s="73"/>
      <c r="S215" s="75"/>
      <c r="T215" s="74"/>
      <c r="U215" s="74"/>
      <c r="Z215" s="73"/>
      <c r="AA215" s="73"/>
    </row>
    <row r="216" spans="1:27" hidden="1">
      <c r="A216" s="106">
        <v>5163</v>
      </c>
      <c r="B216" s="453" t="s">
        <v>185</v>
      </c>
      <c r="C216" s="454"/>
      <c r="D216" s="356" t="s">
        <v>43</v>
      </c>
      <c r="E216" s="357"/>
      <c r="F216" s="105"/>
      <c r="G216" s="360" t="str">
        <f t="shared" si="3"/>
        <v>PODHOLA Martin</v>
      </c>
      <c r="H216" s="360"/>
      <c r="I216" s="360"/>
      <c r="J216" s="360"/>
      <c r="K216" s="104" t="s">
        <v>133</v>
      </c>
      <c r="O216" s="73"/>
      <c r="P216" s="73"/>
      <c r="S216" s="75"/>
      <c r="T216" s="74"/>
      <c r="U216" s="74"/>
      <c r="Z216" s="73"/>
      <c r="AA216" s="73"/>
    </row>
    <row r="217" spans="1:27" hidden="1">
      <c r="A217" s="106"/>
      <c r="B217" s="354"/>
      <c r="C217" s="355"/>
      <c r="D217" s="344"/>
      <c r="E217" s="345"/>
      <c r="F217" s="105"/>
      <c r="G217" s="360" t="str">
        <f t="shared" si="3"/>
        <v xml:space="preserve"> </v>
      </c>
      <c r="H217" s="360"/>
      <c r="I217" s="360"/>
      <c r="J217" s="360"/>
      <c r="K217" s="104" t="s">
        <v>132</v>
      </c>
      <c r="O217" s="73"/>
      <c r="P217" s="73"/>
      <c r="S217" s="75"/>
      <c r="T217" s="74"/>
      <c r="U217" s="74"/>
      <c r="Z217" s="73"/>
      <c r="AA217" s="73"/>
    </row>
    <row r="218" spans="1:27" hidden="1">
      <c r="A218" s="106"/>
      <c r="B218" s="354"/>
      <c r="C218" s="355"/>
      <c r="D218" s="344"/>
      <c r="E218" s="345"/>
      <c r="F218" s="105"/>
      <c r="G218" s="360" t="str">
        <f t="shared" si="3"/>
        <v xml:space="preserve"> </v>
      </c>
      <c r="H218" s="360"/>
      <c r="I218" s="360"/>
      <c r="J218" s="360"/>
      <c r="K218" s="104" t="s">
        <v>131</v>
      </c>
      <c r="O218" s="73"/>
      <c r="P218" s="73"/>
      <c r="S218" s="75"/>
      <c r="T218" s="74"/>
      <c r="U218" s="74"/>
      <c r="Z218" s="73"/>
      <c r="AA218" s="73"/>
    </row>
    <row r="219" spans="1:27" hidden="1">
      <c r="A219" s="106"/>
      <c r="B219" s="354"/>
      <c r="C219" s="355"/>
      <c r="D219" s="344"/>
      <c r="E219" s="345"/>
      <c r="F219" s="105"/>
      <c r="G219" s="360" t="str">
        <f t="shared" si="3"/>
        <v xml:space="preserve"> </v>
      </c>
      <c r="H219" s="360"/>
      <c r="I219" s="360"/>
      <c r="J219" s="360"/>
      <c r="K219" s="104" t="s">
        <v>130</v>
      </c>
      <c r="O219" s="73"/>
      <c r="P219" s="73"/>
      <c r="S219" s="75"/>
      <c r="T219" s="74"/>
      <c r="U219" s="74"/>
      <c r="Z219" s="73"/>
      <c r="AA219" s="73"/>
    </row>
    <row r="220" spans="1:27" hidden="1">
      <c r="A220" s="103">
        <v>23351</v>
      </c>
      <c r="B220" s="350" t="s">
        <v>184</v>
      </c>
      <c r="C220" s="351"/>
      <c r="D220" s="352" t="s">
        <v>183</v>
      </c>
      <c r="E220" s="347"/>
      <c r="F220" s="77"/>
      <c r="G220" s="343" t="str">
        <f t="shared" si="3"/>
        <v>BOHÁČ Zdeněk</v>
      </c>
      <c r="H220" s="343"/>
      <c r="I220" s="343"/>
      <c r="J220" s="343"/>
      <c r="K220" s="97" t="s">
        <v>182</v>
      </c>
      <c r="O220" s="73"/>
      <c r="P220" s="73"/>
      <c r="S220" s="75"/>
      <c r="T220" s="74"/>
      <c r="U220" s="74"/>
      <c r="Z220" s="73"/>
      <c r="AA220" s="73"/>
    </row>
    <row r="221" spans="1:27" hidden="1">
      <c r="A221" s="103">
        <v>926</v>
      </c>
      <c r="B221" s="350" t="s">
        <v>181</v>
      </c>
      <c r="C221" s="351"/>
      <c r="D221" s="352" t="s">
        <v>180</v>
      </c>
      <c r="E221" s="347"/>
      <c r="F221" s="77"/>
      <c r="G221" s="343" t="str">
        <f t="shared" si="3"/>
        <v>BERNÁTEK Bedřich</v>
      </c>
      <c r="H221" s="343"/>
      <c r="I221" s="343"/>
      <c r="J221" s="343"/>
      <c r="K221" s="97" t="s">
        <v>138</v>
      </c>
      <c r="O221" s="73"/>
      <c r="P221" s="73"/>
      <c r="S221" s="75"/>
      <c r="T221" s="74"/>
      <c r="U221" s="74"/>
      <c r="Z221" s="73"/>
      <c r="AA221" s="73"/>
    </row>
    <row r="222" spans="1:27" hidden="1">
      <c r="A222" s="103">
        <v>25584</v>
      </c>
      <c r="B222" s="350" t="s">
        <v>179</v>
      </c>
      <c r="C222" s="351"/>
      <c r="D222" s="352" t="s">
        <v>178</v>
      </c>
      <c r="E222" s="347"/>
      <c r="F222" s="77"/>
      <c r="G222" s="343" t="str">
        <f t="shared" si="3"/>
        <v>POZNER Jan</v>
      </c>
      <c r="H222" s="343"/>
      <c r="I222" s="343"/>
      <c r="J222" s="343"/>
      <c r="K222" s="97" t="s">
        <v>137</v>
      </c>
      <c r="O222" s="73"/>
      <c r="P222" s="73"/>
      <c r="S222" s="75"/>
      <c r="T222" s="74"/>
      <c r="U222" s="74"/>
      <c r="Z222" s="73"/>
      <c r="AA222" s="73"/>
    </row>
    <row r="223" spans="1:27" hidden="1">
      <c r="A223" s="103">
        <v>24644</v>
      </c>
      <c r="B223" s="350" t="s">
        <v>177</v>
      </c>
      <c r="C223" s="351"/>
      <c r="D223" s="352" t="s">
        <v>176</v>
      </c>
      <c r="E223" s="347"/>
      <c r="F223" s="77"/>
      <c r="G223" s="343" t="str">
        <f t="shared" si="3"/>
        <v>SEKERÁK Richard</v>
      </c>
      <c r="H223" s="343"/>
      <c r="I223" s="343"/>
      <c r="J223" s="343"/>
      <c r="K223" s="97" t="s">
        <v>136</v>
      </c>
      <c r="O223" s="73"/>
      <c r="P223" s="73"/>
      <c r="S223" s="75"/>
      <c r="T223" s="74"/>
      <c r="U223" s="74"/>
      <c r="Z223" s="73"/>
      <c r="AA223" s="73"/>
    </row>
    <row r="224" spans="1:27" hidden="1">
      <c r="A224" s="103">
        <v>17154</v>
      </c>
      <c r="B224" s="350" t="s">
        <v>175</v>
      </c>
      <c r="C224" s="351"/>
      <c r="D224" s="352" t="s">
        <v>174</v>
      </c>
      <c r="E224" s="347"/>
      <c r="F224" s="77"/>
      <c r="G224" s="343" t="str">
        <f t="shared" si="3"/>
        <v>ŠOSTÝ Miroslav</v>
      </c>
      <c r="H224" s="343"/>
      <c r="I224" s="343"/>
      <c r="J224" s="343"/>
      <c r="K224" s="97" t="s">
        <v>135</v>
      </c>
      <c r="O224" s="73"/>
      <c r="P224" s="73"/>
      <c r="S224" s="75"/>
      <c r="T224" s="74"/>
      <c r="U224" s="74"/>
      <c r="Z224" s="73"/>
      <c r="AA224" s="73"/>
    </row>
    <row r="225" spans="1:27" hidden="1">
      <c r="A225" s="103">
        <v>932</v>
      </c>
      <c r="B225" s="350" t="s">
        <v>173</v>
      </c>
      <c r="C225" s="351"/>
      <c r="D225" s="352" t="s">
        <v>172</v>
      </c>
      <c r="E225" s="347"/>
      <c r="F225" s="77"/>
      <c r="G225" s="343" t="str">
        <f t="shared" si="3"/>
        <v>CHRDLE Jiří</v>
      </c>
      <c r="H225" s="343"/>
      <c r="I225" s="343"/>
      <c r="J225" s="343"/>
      <c r="K225" s="97" t="s">
        <v>134</v>
      </c>
      <c r="O225" s="73"/>
      <c r="P225" s="73"/>
      <c r="S225" s="75"/>
      <c r="T225" s="74"/>
      <c r="U225" s="74"/>
      <c r="Z225" s="73"/>
      <c r="AA225" s="73"/>
    </row>
    <row r="226" spans="1:27" hidden="1">
      <c r="A226" s="103">
        <v>23581</v>
      </c>
      <c r="B226" s="350" t="s">
        <v>171</v>
      </c>
      <c r="C226" s="351"/>
      <c r="D226" s="346" t="s">
        <v>170</v>
      </c>
      <c r="E226" s="347"/>
      <c r="F226" s="77"/>
      <c r="G226" s="343" t="str">
        <f t="shared" si="3"/>
        <v>DVOŘÁK Vladimír</v>
      </c>
      <c r="H226" s="343"/>
      <c r="I226" s="343"/>
      <c r="J226" s="343"/>
      <c r="K226" s="97" t="s">
        <v>133</v>
      </c>
      <c r="O226" s="73"/>
      <c r="P226" s="73"/>
      <c r="S226" s="75"/>
      <c r="T226" s="74"/>
      <c r="U226" s="74"/>
      <c r="Z226" s="73"/>
      <c r="AA226" s="73"/>
    </row>
    <row r="227" spans="1:27" hidden="1">
      <c r="A227" s="103">
        <v>25585</v>
      </c>
      <c r="B227" s="350" t="s">
        <v>169</v>
      </c>
      <c r="C227" s="351"/>
      <c r="D227" s="346" t="s">
        <v>168</v>
      </c>
      <c r="E227" s="347"/>
      <c r="F227" s="77"/>
      <c r="G227" s="343" t="str">
        <f t="shared" si="3"/>
        <v>ŠEPIČ Michael</v>
      </c>
      <c r="H227" s="343"/>
      <c r="I227" s="343"/>
      <c r="J227" s="343"/>
      <c r="K227" s="97" t="s">
        <v>132</v>
      </c>
      <c r="O227" s="73"/>
      <c r="P227" s="73"/>
      <c r="S227" s="75"/>
      <c r="T227" s="74"/>
      <c r="U227" s="74"/>
      <c r="Z227" s="73"/>
      <c r="AA227" s="73"/>
    </row>
    <row r="228" spans="1:27" hidden="1">
      <c r="A228" s="103"/>
      <c r="B228" s="445"/>
      <c r="C228" s="446"/>
      <c r="D228" s="358"/>
      <c r="E228" s="359"/>
      <c r="F228" s="77"/>
      <c r="G228" s="360" t="str">
        <f t="shared" si="3"/>
        <v xml:space="preserve"> </v>
      </c>
      <c r="H228" s="360"/>
      <c r="I228" s="360"/>
      <c r="J228" s="360"/>
      <c r="K228" s="97" t="s">
        <v>131</v>
      </c>
      <c r="O228" s="73"/>
      <c r="P228" s="73"/>
      <c r="S228" s="75"/>
      <c r="T228" s="74"/>
      <c r="U228" s="74"/>
      <c r="Z228" s="73"/>
      <c r="AA228" s="73"/>
    </row>
    <row r="229" spans="1:27" hidden="1">
      <c r="A229" s="103"/>
      <c r="B229" s="445"/>
      <c r="C229" s="446"/>
      <c r="D229" s="358"/>
      <c r="E229" s="359"/>
      <c r="F229" s="77"/>
      <c r="G229" s="360" t="str">
        <f t="shared" si="3"/>
        <v xml:space="preserve"> </v>
      </c>
      <c r="H229" s="360"/>
      <c r="I229" s="360"/>
      <c r="J229" s="360"/>
      <c r="K229" s="97" t="s">
        <v>130</v>
      </c>
      <c r="O229" s="73"/>
      <c r="P229" s="73"/>
      <c r="S229" s="75"/>
      <c r="T229" s="74"/>
      <c r="U229" s="74"/>
      <c r="Z229" s="73"/>
      <c r="AA229" s="73"/>
    </row>
    <row r="230" spans="1:27" hidden="1">
      <c r="A230" s="106">
        <v>2707</v>
      </c>
      <c r="B230" s="354" t="s">
        <v>167</v>
      </c>
      <c r="C230" s="355"/>
      <c r="D230" s="344" t="s">
        <v>32</v>
      </c>
      <c r="E230" s="345"/>
      <c r="F230" s="105"/>
      <c r="G230" s="360" t="str">
        <f t="shared" si="3"/>
        <v>BERANOVÁ Jiřina</v>
      </c>
      <c r="H230" s="360"/>
      <c r="I230" s="360"/>
      <c r="J230" s="360"/>
      <c r="K230" s="104" t="s">
        <v>166</v>
      </c>
      <c r="O230" s="73"/>
      <c r="P230" s="73"/>
      <c r="S230" s="75"/>
      <c r="T230" s="74"/>
      <c r="U230" s="74"/>
      <c r="Z230" s="73"/>
      <c r="AA230" s="73"/>
    </row>
    <row r="231" spans="1:27" hidden="1">
      <c r="A231" s="106">
        <v>19345</v>
      </c>
      <c r="B231" s="354" t="s">
        <v>165</v>
      </c>
      <c r="C231" s="355"/>
      <c r="D231" s="344" t="s">
        <v>24</v>
      </c>
      <c r="E231" s="345"/>
      <c r="F231" s="105"/>
      <c r="G231" s="360" t="str">
        <f t="shared" si="3"/>
        <v>CHLUMSKÝ Vlastimil</v>
      </c>
      <c r="H231" s="360"/>
      <c r="I231" s="360"/>
      <c r="J231" s="360"/>
      <c r="K231" s="104" t="s">
        <v>138</v>
      </c>
      <c r="O231" s="73"/>
      <c r="P231" s="73"/>
      <c r="S231" s="75"/>
      <c r="T231" s="74"/>
      <c r="U231" s="74"/>
      <c r="Z231" s="73"/>
      <c r="AA231" s="73"/>
    </row>
    <row r="232" spans="1:27" hidden="1">
      <c r="A232" s="106">
        <v>10871</v>
      </c>
      <c r="B232" s="354" t="s">
        <v>164</v>
      </c>
      <c r="C232" s="355"/>
      <c r="D232" s="344" t="s">
        <v>44</v>
      </c>
      <c r="E232" s="345"/>
      <c r="F232" s="105"/>
      <c r="G232" s="360" t="str">
        <f t="shared" si="3"/>
        <v>MUSIL Bohumír</v>
      </c>
      <c r="H232" s="360"/>
      <c r="I232" s="360"/>
      <c r="J232" s="360"/>
      <c r="K232" s="104" t="s">
        <v>137</v>
      </c>
      <c r="O232" s="73"/>
      <c r="P232" s="73"/>
      <c r="S232" s="75"/>
      <c r="T232" s="74"/>
      <c r="U232" s="74"/>
      <c r="Z232" s="73"/>
      <c r="AA232" s="73"/>
    </row>
    <row r="233" spans="1:27" hidden="1">
      <c r="A233" s="106">
        <v>2725</v>
      </c>
      <c r="B233" s="354" t="s">
        <v>163</v>
      </c>
      <c r="C233" s="355"/>
      <c r="D233" s="344" t="s">
        <v>40</v>
      </c>
      <c r="E233" s="345"/>
      <c r="F233" s="105"/>
      <c r="G233" s="360" t="str">
        <f t="shared" si="3"/>
        <v>PERMAN Milan</v>
      </c>
      <c r="H233" s="360"/>
      <c r="I233" s="360"/>
      <c r="J233" s="360"/>
      <c r="K233" s="104" t="s">
        <v>136</v>
      </c>
      <c r="O233" s="73"/>
      <c r="P233" s="73"/>
      <c r="S233" s="75"/>
      <c r="T233" s="74"/>
      <c r="U233" s="74"/>
      <c r="Z233" s="73"/>
      <c r="AA233" s="73"/>
    </row>
    <row r="234" spans="1:27" hidden="1">
      <c r="A234" s="106">
        <v>2705</v>
      </c>
      <c r="B234" s="354" t="s">
        <v>162</v>
      </c>
      <c r="C234" s="355"/>
      <c r="D234" s="344" t="s">
        <v>36</v>
      </c>
      <c r="E234" s="345"/>
      <c r="F234" s="105"/>
      <c r="G234" s="360" t="str">
        <f t="shared" si="3"/>
        <v>ŠVINDLOVÁ Stanislava</v>
      </c>
      <c r="H234" s="360"/>
      <c r="I234" s="360"/>
      <c r="J234" s="360"/>
      <c r="K234" s="104" t="s">
        <v>135</v>
      </c>
      <c r="O234" s="73"/>
      <c r="P234" s="73"/>
      <c r="S234" s="75"/>
      <c r="T234" s="74"/>
      <c r="U234" s="74"/>
      <c r="Z234" s="73"/>
      <c r="AA234" s="73"/>
    </row>
    <row r="235" spans="1:27" hidden="1">
      <c r="A235" s="106">
        <v>853</v>
      </c>
      <c r="B235" s="354" t="s">
        <v>161</v>
      </c>
      <c r="C235" s="355"/>
      <c r="D235" s="344" t="s">
        <v>160</v>
      </c>
      <c r="E235" s="345"/>
      <c r="F235" s="105"/>
      <c r="G235" s="360" t="str">
        <f t="shared" ref="G235:G265" si="4">CONCATENATE(B235," ",D235)</f>
        <v>VONDRÁČEK František</v>
      </c>
      <c r="H235" s="360"/>
      <c r="I235" s="360"/>
      <c r="J235" s="360"/>
      <c r="K235" s="104" t="s">
        <v>134</v>
      </c>
      <c r="O235" s="73"/>
      <c r="P235" s="73"/>
      <c r="S235" s="75"/>
      <c r="T235" s="74"/>
      <c r="U235" s="74"/>
      <c r="Z235" s="73"/>
      <c r="AA235" s="73"/>
    </row>
    <row r="236" spans="1:27" hidden="1">
      <c r="A236" s="107">
        <v>23635</v>
      </c>
      <c r="B236" s="354" t="s">
        <v>159</v>
      </c>
      <c r="C236" s="355"/>
      <c r="D236" s="344" t="s">
        <v>28</v>
      </c>
      <c r="E236" s="345"/>
      <c r="F236" s="105"/>
      <c r="G236" s="360" t="str">
        <f t="shared" si="4"/>
        <v>LÉBL Zbyněk</v>
      </c>
      <c r="H236" s="360"/>
      <c r="I236" s="360"/>
      <c r="J236" s="360"/>
      <c r="K236" s="104" t="s">
        <v>133</v>
      </c>
      <c r="O236" s="73"/>
      <c r="P236" s="73"/>
      <c r="S236" s="75"/>
      <c r="T236" s="74"/>
      <c r="U236" s="74"/>
      <c r="Z236" s="73"/>
      <c r="AA236" s="73"/>
    </row>
    <row r="237" spans="1:27" hidden="1">
      <c r="A237" s="106">
        <v>23693</v>
      </c>
      <c r="B237" s="354" t="s">
        <v>158</v>
      </c>
      <c r="C237" s="355"/>
      <c r="D237" s="344" t="s">
        <v>157</v>
      </c>
      <c r="E237" s="345"/>
      <c r="F237" s="105"/>
      <c r="G237" s="360" t="str">
        <f t="shared" si="4"/>
        <v>ZAHRÁDKA Jaroslav</v>
      </c>
      <c r="H237" s="360"/>
      <c r="I237" s="360"/>
      <c r="J237" s="360"/>
      <c r="K237" s="104" t="s">
        <v>132</v>
      </c>
      <c r="O237" s="73"/>
      <c r="P237" s="73"/>
      <c r="S237" s="75"/>
      <c r="T237" s="74"/>
      <c r="U237" s="74"/>
      <c r="Z237" s="73"/>
      <c r="AA237" s="73"/>
    </row>
    <row r="238" spans="1:27" hidden="1">
      <c r="A238" s="106">
        <v>25453</v>
      </c>
      <c r="B238" s="354" t="s">
        <v>156</v>
      </c>
      <c r="C238" s="355"/>
      <c r="D238" s="344" t="s">
        <v>146</v>
      </c>
      <c r="E238" s="345"/>
      <c r="F238" s="105"/>
      <c r="G238" s="360" t="str">
        <f t="shared" si="4"/>
        <v>EŠTÓK Tomáš</v>
      </c>
      <c r="H238" s="360"/>
      <c r="I238" s="360"/>
      <c r="J238" s="360"/>
      <c r="K238" s="104" t="s">
        <v>131</v>
      </c>
      <c r="O238" s="73"/>
      <c r="P238" s="73"/>
      <c r="S238" s="75"/>
      <c r="T238" s="74"/>
      <c r="U238" s="74"/>
      <c r="Z238" s="73"/>
      <c r="AA238" s="73"/>
    </row>
    <row r="239" spans="1:27" hidden="1">
      <c r="A239" s="106"/>
      <c r="B239" s="354"/>
      <c r="C239" s="355"/>
      <c r="D239" s="344"/>
      <c r="E239" s="345"/>
      <c r="F239" s="105"/>
      <c r="G239" s="360" t="str">
        <f t="shared" si="4"/>
        <v xml:space="preserve"> </v>
      </c>
      <c r="H239" s="360"/>
      <c r="I239" s="360"/>
      <c r="J239" s="360"/>
      <c r="K239" s="104" t="s">
        <v>130</v>
      </c>
      <c r="O239" s="73"/>
      <c r="P239" s="73"/>
      <c r="S239" s="75"/>
      <c r="T239" s="74"/>
      <c r="U239" s="74"/>
      <c r="Z239" s="73"/>
      <c r="AA239" s="73"/>
    </row>
    <row r="240" spans="1:27" hidden="1">
      <c r="A240" s="103">
        <v>20405</v>
      </c>
      <c r="B240" s="350" t="s">
        <v>155</v>
      </c>
      <c r="C240" s="351"/>
      <c r="D240" s="346" t="s">
        <v>154</v>
      </c>
      <c r="E240" s="347"/>
      <c r="F240" s="77"/>
      <c r="G240" s="343" t="str">
        <f t="shared" si="4"/>
        <v>JETMAR Jakub</v>
      </c>
      <c r="H240" s="343"/>
      <c r="I240" s="343"/>
      <c r="J240" s="343"/>
      <c r="K240" s="97" t="s">
        <v>153</v>
      </c>
      <c r="O240" s="73"/>
      <c r="P240" s="73"/>
      <c r="S240" s="75"/>
      <c r="T240" s="74"/>
      <c r="U240" s="74"/>
      <c r="Z240" s="73"/>
      <c r="AA240" s="73"/>
    </row>
    <row r="241" spans="1:27" hidden="1">
      <c r="A241" s="103">
        <v>20150</v>
      </c>
      <c r="B241" s="350" t="s">
        <v>152</v>
      </c>
      <c r="C241" s="351"/>
      <c r="D241" s="346" t="s">
        <v>151</v>
      </c>
      <c r="E241" s="347"/>
      <c r="F241" s="77"/>
      <c r="G241" s="343" t="str">
        <f t="shared" si="4"/>
        <v>HLAVATÁ Lucie</v>
      </c>
      <c r="H241" s="343"/>
      <c r="I241" s="343"/>
      <c r="J241" s="343"/>
      <c r="K241" s="97" t="s">
        <v>138</v>
      </c>
      <c r="O241" s="73"/>
      <c r="P241" s="73"/>
      <c r="S241" s="75"/>
      <c r="T241" s="74"/>
      <c r="U241" s="74"/>
      <c r="Z241" s="73"/>
      <c r="AA241" s="73"/>
    </row>
    <row r="242" spans="1:27" hidden="1">
      <c r="A242" s="103">
        <v>20149</v>
      </c>
      <c r="B242" s="350" t="s">
        <v>150</v>
      </c>
      <c r="C242" s="351"/>
      <c r="D242" s="346" t="s">
        <v>149</v>
      </c>
      <c r="E242" s="347"/>
      <c r="F242" s="77"/>
      <c r="G242" s="343" t="str">
        <f t="shared" si="4"/>
        <v>KOSTELECKÝ Vojtěch</v>
      </c>
      <c r="H242" s="343"/>
      <c r="I242" s="343"/>
      <c r="J242" s="343"/>
      <c r="K242" s="97" t="s">
        <v>137</v>
      </c>
      <c r="O242" s="73"/>
      <c r="P242" s="73"/>
      <c r="S242" s="75"/>
      <c r="T242" s="74"/>
      <c r="U242" s="74"/>
      <c r="Z242" s="73"/>
      <c r="AA242" s="73"/>
    </row>
    <row r="243" spans="1:27" hidden="1">
      <c r="A243" s="103">
        <v>20145</v>
      </c>
      <c r="B243" s="350" t="s">
        <v>148</v>
      </c>
      <c r="C243" s="351"/>
      <c r="D243" s="346" t="s">
        <v>43</v>
      </c>
      <c r="E243" s="347"/>
      <c r="F243" s="77"/>
      <c r="G243" s="343" t="str">
        <f t="shared" si="4"/>
        <v>KOZDERA Martin</v>
      </c>
      <c r="H243" s="343"/>
      <c r="I243" s="343"/>
      <c r="J243" s="343"/>
      <c r="K243" s="97" t="s">
        <v>136</v>
      </c>
      <c r="O243" s="73"/>
      <c r="P243" s="73"/>
      <c r="S243" s="75"/>
      <c r="T243" s="74"/>
      <c r="U243" s="74"/>
      <c r="Z243" s="73"/>
      <c r="AA243" s="73"/>
    </row>
    <row r="244" spans="1:27" hidden="1">
      <c r="A244" s="103">
        <v>20144</v>
      </c>
      <c r="B244" s="350" t="s">
        <v>147</v>
      </c>
      <c r="C244" s="351"/>
      <c r="D244" s="346" t="s">
        <v>146</v>
      </c>
      <c r="E244" s="347"/>
      <c r="F244" s="77"/>
      <c r="G244" s="343" t="str">
        <f t="shared" si="4"/>
        <v>KUDWEIS Tomáš</v>
      </c>
      <c r="H244" s="343"/>
      <c r="I244" s="343"/>
      <c r="J244" s="343"/>
      <c r="K244" s="97" t="s">
        <v>135</v>
      </c>
      <c r="O244" s="73"/>
      <c r="P244" s="73"/>
      <c r="S244" s="75"/>
      <c r="T244" s="74"/>
      <c r="U244" s="74"/>
      <c r="Z244" s="73"/>
      <c r="AA244" s="73"/>
    </row>
    <row r="245" spans="1:27" hidden="1">
      <c r="A245" s="103">
        <v>20148</v>
      </c>
      <c r="B245" s="350" t="s">
        <v>145</v>
      </c>
      <c r="C245" s="351"/>
      <c r="D245" s="346" t="s">
        <v>144</v>
      </c>
      <c r="E245" s="347"/>
      <c r="F245" s="77"/>
      <c r="G245" s="343" t="str">
        <f t="shared" si="4"/>
        <v>PEŘINA Petr</v>
      </c>
      <c r="H245" s="343"/>
      <c r="I245" s="343"/>
      <c r="J245" s="343"/>
      <c r="K245" s="97" t="s">
        <v>134</v>
      </c>
      <c r="O245" s="73"/>
      <c r="P245" s="73"/>
      <c r="S245" s="75"/>
      <c r="T245" s="74"/>
      <c r="U245" s="74"/>
      <c r="Z245" s="73"/>
      <c r="AA245" s="73"/>
    </row>
    <row r="246" spans="1:27" hidden="1">
      <c r="A246" s="103">
        <v>20143</v>
      </c>
      <c r="B246" s="350" t="s">
        <v>143</v>
      </c>
      <c r="C246" s="351"/>
      <c r="D246" s="346" t="s">
        <v>142</v>
      </c>
      <c r="E246" s="347"/>
      <c r="F246" s="77"/>
      <c r="G246" s="343" t="str">
        <f t="shared" si="4"/>
        <v>SEDLÁK Marek</v>
      </c>
      <c r="H246" s="343"/>
      <c r="I246" s="343"/>
      <c r="J246" s="343"/>
      <c r="K246" s="97" t="s">
        <v>133</v>
      </c>
      <c r="O246" s="73"/>
      <c r="P246" s="73"/>
      <c r="S246" s="75"/>
      <c r="T246" s="74"/>
      <c r="U246" s="74"/>
      <c r="Z246" s="73"/>
      <c r="AA246" s="73"/>
    </row>
    <row r="247" spans="1:27" hidden="1">
      <c r="A247" s="103">
        <v>20146</v>
      </c>
      <c r="B247" s="350" t="s">
        <v>141</v>
      </c>
      <c r="C247" s="351"/>
      <c r="D247" s="346" t="s">
        <v>140</v>
      </c>
      <c r="E247" s="347"/>
      <c r="F247" s="77"/>
      <c r="G247" s="343" t="str">
        <f t="shared" si="4"/>
        <v>ŠIMŮNEK Radovan</v>
      </c>
      <c r="H247" s="343"/>
      <c r="I247" s="343"/>
      <c r="J247" s="343"/>
      <c r="K247" s="97" t="s">
        <v>132</v>
      </c>
      <c r="O247" s="73"/>
      <c r="P247" s="73"/>
      <c r="S247" s="75"/>
      <c r="T247" s="74"/>
      <c r="U247" s="74"/>
      <c r="Z247" s="73"/>
      <c r="AA247" s="73"/>
    </row>
    <row r="248" spans="1:27" hidden="1">
      <c r="A248" s="103"/>
      <c r="B248" s="350"/>
      <c r="C248" s="351"/>
      <c r="D248" s="346"/>
      <c r="E248" s="347"/>
      <c r="F248" s="77"/>
      <c r="G248" s="343" t="str">
        <f t="shared" si="4"/>
        <v xml:space="preserve"> </v>
      </c>
      <c r="H248" s="343"/>
      <c r="I248" s="343"/>
      <c r="J248" s="343"/>
      <c r="K248" s="97" t="s">
        <v>131</v>
      </c>
      <c r="O248" s="73"/>
      <c r="P248" s="73"/>
      <c r="S248" s="75"/>
      <c r="T248" s="74"/>
      <c r="U248" s="74"/>
      <c r="Z248" s="73"/>
      <c r="AA248" s="73"/>
    </row>
    <row r="249" spans="1:27" hidden="1">
      <c r="A249" s="103"/>
      <c r="B249" s="350"/>
      <c r="C249" s="351"/>
      <c r="D249" s="346"/>
      <c r="E249" s="347"/>
      <c r="F249" s="77"/>
      <c r="G249" s="343" t="str">
        <f t="shared" si="4"/>
        <v xml:space="preserve"> </v>
      </c>
      <c r="H249" s="343"/>
      <c r="I249" s="343"/>
      <c r="J249" s="343"/>
      <c r="K249" s="97" t="s">
        <v>130</v>
      </c>
      <c r="O249" s="73"/>
      <c r="P249" s="73"/>
      <c r="S249" s="75"/>
      <c r="T249" s="74"/>
      <c r="U249" s="74"/>
      <c r="Z249" s="73"/>
      <c r="AA249" s="73"/>
    </row>
    <row r="250" spans="1:27" hidden="1">
      <c r="A250" s="101">
        <f t="shared" ref="A250:B265" si="5">A73</f>
        <v>0</v>
      </c>
      <c r="B250" s="348">
        <f t="shared" si="5"/>
        <v>0</v>
      </c>
      <c r="C250" s="349"/>
      <c r="D250" s="449">
        <f t="shared" ref="D250:D265" si="6">D73</f>
        <v>0</v>
      </c>
      <c r="E250" s="450"/>
      <c r="F250" s="100"/>
      <c r="G250" s="478" t="str">
        <f t="shared" si="4"/>
        <v>0 0</v>
      </c>
      <c r="H250" s="478"/>
      <c r="I250" s="478"/>
      <c r="J250" s="478"/>
      <c r="K250" s="98" t="s">
        <v>139</v>
      </c>
      <c r="O250" s="73"/>
      <c r="P250" s="73"/>
      <c r="S250" s="75"/>
      <c r="T250" s="74"/>
      <c r="U250" s="74"/>
      <c r="Z250" s="73"/>
      <c r="AA250" s="73"/>
    </row>
    <row r="251" spans="1:27" hidden="1">
      <c r="A251" s="101">
        <f t="shared" si="5"/>
        <v>0</v>
      </c>
      <c r="B251" s="348">
        <f t="shared" si="5"/>
        <v>0</v>
      </c>
      <c r="C251" s="349"/>
      <c r="D251" s="449">
        <f t="shared" si="6"/>
        <v>0</v>
      </c>
      <c r="E251" s="450"/>
      <c r="F251" s="100"/>
      <c r="G251" s="478" t="str">
        <f t="shared" si="4"/>
        <v>0 0</v>
      </c>
      <c r="H251" s="478"/>
      <c r="I251" s="478"/>
      <c r="J251" s="478"/>
      <c r="K251" s="98" t="s">
        <v>138</v>
      </c>
      <c r="O251" s="73"/>
      <c r="P251" s="73"/>
      <c r="S251" s="75"/>
      <c r="T251" s="74"/>
      <c r="U251" s="74"/>
      <c r="Z251" s="73"/>
      <c r="AA251" s="73"/>
    </row>
    <row r="252" spans="1:27" hidden="1">
      <c r="A252" s="101">
        <f t="shared" si="5"/>
        <v>0</v>
      </c>
      <c r="B252" s="348">
        <f t="shared" si="5"/>
        <v>0</v>
      </c>
      <c r="C252" s="349"/>
      <c r="D252" s="449">
        <f t="shared" si="6"/>
        <v>0</v>
      </c>
      <c r="E252" s="450"/>
      <c r="F252" s="100"/>
      <c r="G252" s="478" t="str">
        <f t="shared" si="4"/>
        <v>0 0</v>
      </c>
      <c r="H252" s="478"/>
      <c r="I252" s="478"/>
      <c r="J252" s="478"/>
      <c r="K252" s="98" t="s">
        <v>137</v>
      </c>
      <c r="O252" s="73"/>
      <c r="P252" s="73"/>
      <c r="S252" s="75"/>
      <c r="T252" s="74"/>
      <c r="U252" s="74"/>
      <c r="Z252" s="73"/>
      <c r="AA252" s="73"/>
    </row>
    <row r="253" spans="1:27" hidden="1">
      <c r="A253" s="101">
        <f t="shared" si="5"/>
        <v>0</v>
      </c>
      <c r="B253" s="348">
        <f t="shared" si="5"/>
        <v>0</v>
      </c>
      <c r="C253" s="349"/>
      <c r="D253" s="449">
        <f t="shared" si="6"/>
        <v>0</v>
      </c>
      <c r="E253" s="450"/>
      <c r="F253" s="100"/>
      <c r="G253" s="478" t="str">
        <f t="shared" si="4"/>
        <v>0 0</v>
      </c>
      <c r="H253" s="478"/>
      <c r="I253" s="478"/>
      <c r="J253" s="478"/>
      <c r="K253" s="98" t="s">
        <v>136</v>
      </c>
      <c r="O253" s="73"/>
      <c r="P253" s="73"/>
      <c r="S253" s="75"/>
      <c r="T253" s="74"/>
      <c r="U253" s="74"/>
      <c r="Z253" s="73"/>
      <c r="AA253" s="73"/>
    </row>
    <row r="254" spans="1:27" hidden="1">
      <c r="A254" s="101">
        <f t="shared" si="5"/>
        <v>0</v>
      </c>
      <c r="B254" s="348">
        <f t="shared" si="5"/>
        <v>0</v>
      </c>
      <c r="C254" s="349"/>
      <c r="D254" s="449">
        <f t="shared" si="6"/>
        <v>0</v>
      </c>
      <c r="E254" s="450"/>
      <c r="F254" s="100"/>
      <c r="G254" s="478" t="str">
        <f t="shared" si="4"/>
        <v>0 0</v>
      </c>
      <c r="H254" s="478"/>
      <c r="I254" s="478"/>
      <c r="J254" s="478"/>
      <c r="K254" s="98" t="s">
        <v>135</v>
      </c>
      <c r="O254" s="73"/>
      <c r="P254" s="73"/>
      <c r="S254" s="75"/>
      <c r="T254" s="74"/>
      <c r="U254" s="74"/>
      <c r="Z254" s="73"/>
      <c r="AA254" s="73"/>
    </row>
    <row r="255" spans="1:27" hidden="1">
      <c r="A255" s="101">
        <f t="shared" si="5"/>
        <v>0</v>
      </c>
      <c r="B255" s="348">
        <f t="shared" si="5"/>
        <v>0</v>
      </c>
      <c r="C255" s="349"/>
      <c r="D255" s="449">
        <f t="shared" si="6"/>
        <v>0</v>
      </c>
      <c r="E255" s="450"/>
      <c r="F255" s="100"/>
      <c r="G255" s="478" t="str">
        <f t="shared" si="4"/>
        <v>0 0</v>
      </c>
      <c r="H255" s="478"/>
      <c r="I255" s="478"/>
      <c r="J255" s="478"/>
      <c r="K255" s="98" t="s">
        <v>134</v>
      </c>
      <c r="O255" s="73"/>
      <c r="P255" s="73"/>
      <c r="S255" s="75"/>
      <c r="T255" s="74"/>
      <c r="U255" s="74"/>
      <c r="Z255" s="73"/>
      <c r="AA255" s="73"/>
    </row>
    <row r="256" spans="1:27" hidden="1">
      <c r="A256" s="101">
        <f t="shared" si="5"/>
        <v>0</v>
      </c>
      <c r="B256" s="348">
        <f t="shared" si="5"/>
        <v>0</v>
      </c>
      <c r="C256" s="349"/>
      <c r="D256" s="449">
        <f t="shared" si="6"/>
        <v>0</v>
      </c>
      <c r="E256" s="450"/>
      <c r="F256" s="100"/>
      <c r="G256" s="478" t="str">
        <f t="shared" si="4"/>
        <v>0 0</v>
      </c>
      <c r="H256" s="478"/>
      <c r="I256" s="478"/>
      <c r="J256" s="478"/>
      <c r="K256" s="98" t="s">
        <v>133</v>
      </c>
      <c r="O256" s="73"/>
      <c r="P256" s="73"/>
      <c r="S256" s="75"/>
      <c r="T256" s="74"/>
      <c r="U256" s="74"/>
      <c r="Z256" s="73"/>
      <c r="AA256" s="73"/>
    </row>
    <row r="257" spans="1:27" hidden="1">
      <c r="A257" s="101">
        <f t="shared" si="5"/>
        <v>0</v>
      </c>
      <c r="B257" s="348">
        <f t="shared" si="5"/>
        <v>0</v>
      </c>
      <c r="C257" s="349"/>
      <c r="D257" s="449">
        <f t="shared" si="6"/>
        <v>0</v>
      </c>
      <c r="E257" s="450"/>
      <c r="F257" s="100"/>
      <c r="G257" s="478" t="str">
        <f t="shared" si="4"/>
        <v>0 0</v>
      </c>
      <c r="H257" s="478"/>
      <c r="I257" s="478"/>
      <c r="J257" s="478"/>
      <c r="K257" s="98" t="s">
        <v>132</v>
      </c>
      <c r="O257" s="73"/>
      <c r="P257" s="73"/>
      <c r="S257" s="75"/>
      <c r="T257" s="74"/>
      <c r="U257" s="74"/>
      <c r="Z257" s="73"/>
      <c r="AA257" s="73"/>
    </row>
    <row r="258" spans="1:27" hidden="1">
      <c r="A258" s="101">
        <f t="shared" si="5"/>
        <v>0</v>
      </c>
      <c r="B258" s="348">
        <f t="shared" si="5"/>
        <v>0</v>
      </c>
      <c r="C258" s="349"/>
      <c r="D258" s="449">
        <f t="shared" si="6"/>
        <v>0</v>
      </c>
      <c r="E258" s="450"/>
      <c r="F258" s="100"/>
      <c r="G258" s="478" t="str">
        <f t="shared" si="4"/>
        <v>0 0</v>
      </c>
      <c r="H258" s="478"/>
      <c r="I258" s="478"/>
      <c r="J258" s="478"/>
      <c r="K258" s="98" t="s">
        <v>131</v>
      </c>
      <c r="O258" s="73"/>
      <c r="P258" s="73"/>
      <c r="S258" s="75"/>
      <c r="T258" s="74"/>
      <c r="U258" s="74"/>
      <c r="Z258" s="73"/>
      <c r="AA258" s="73"/>
    </row>
    <row r="259" spans="1:27" hidden="1">
      <c r="A259" s="101">
        <f t="shared" si="5"/>
        <v>0</v>
      </c>
      <c r="B259" s="348">
        <f t="shared" si="5"/>
        <v>0</v>
      </c>
      <c r="C259" s="349"/>
      <c r="D259" s="449">
        <f t="shared" si="6"/>
        <v>0</v>
      </c>
      <c r="E259" s="450"/>
      <c r="F259" s="100"/>
      <c r="G259" s="478" t="str">
        <f t="shared" si="4"/>
        <v>0 0</v>
      </c>
      <c r="H259" s="478"/>
      <c r="I259" s="478"/>
      <c r="J259" s="478"/>
      <c r="K259" s="98" t="s">
        <v>130</v>
      </c>
      <c r="O259" s="73"/>
      <c r="P259" s="73"/>
      <c r="S259" s="75"/>
      <c r="T259" s="74"/>
      <c r="U259" s="74"/>
      <c r="Z259" s="73"/>
      <c r="AA259" s="73"/>
    </row>
    <row r="260" spans="1:27" hidden="1">
      <c r="A260" s="101">
        <f t="shared" si="5"/>
        <v>0</v>
      </c>
      <c r="B260" s="348">
        <f t="shared" si="5"/>
        <v>0</v>
      </c>
      <c r="C260" s="349"/>
      <c r="D260" s="449">
        <f t="shared" si="6"/>
        <v>0</v>
      </c>
      <c r="E260" s="450"/>
      <c r="F260" s="100"/>
      <c r="G260" s="478" t="str">
        <f t="shared" si="4"/>
        <v>0 0</v>
      </c>
      <c r="H260" s="478"/>
      <c r="I260" s="478"/>
      <c r="J260" s="478"/>
      <c r="K260" s="98" t="s">
        <v>129</v>
      </c>
      <c r="O260" s="73"/>
      <c r="P260" s="73"/>
      <c r="S260" s="75"/>
      <c r="T260" s="74"/>
      <c r="U260" s="74"/>
      <c r="Z260" s="73"/>
      <c r="AA260" s="73"/>
    </row>
    <row r="261" spans="1:27" hidden="1">
      <c r="A261" s="101">
        <f t="shared" si="5"/>
        <v>0</v>
      </c>
      <c r="B261" s="348">
        <f t="shared" si="5"/>
        <v>0</v>
      </c>
      <c r="C261" s="349"/>
      <c r="D261" s="449">
        <f t="shared" si="6"/>
        <v>0</v>
      </c>
      <c r="E261" s="450"/>
      <c r="F261" s="100"/>
      <c r="G261" s="478" t="str">
        <f t="shared" si="4"/>
        <v>0 0</v>
      </c>
      <c r="H261" s="478"/>
      <c r="I261" s="478"/>
      <c r="J261" s="478"/>
      <c r="K261" s="98" t="s">
        <v>128</v>
      </c>
      <c r="O261" s="73"/>
      <c r="P261" s="73"/>
      <c r="S261" s="75"/>
      <c r="T261" s="74"/>
      <c r="U261" s="74"/>
      <c r="Z261" s="73"/>
      <c r="AA261" s="73"/>
    </row>
    <row r="262" spans="1:27" hidden="1">
      <c r="A262" s="101">
        <f t="shared" si="5"/>
        <v>0</v>
      </c>
      <c r="B262" s="348">
        <f t="shared" si="5"/>
        <v>0</v>
      </c>
      <c r="C262" s="349"/>
      <c r="D262" s="449">
        <f t="shared" si="6"/>
        <v>0</v>
      </c>
      <c r="E262" s="450"/>
      <c r="F262" s="100"/>
      <c r="G262" s="478" t="str">
        <f t="shared" si="4"/>
        <v>0 0</v>
      </c>
      <c r="H262" s="478"/>
      <c r="I262" s="478"/>
      <c r="J262" s="478"/>
      <c r="K262" s="98" t="s">
        <v>127</v>
      </c>
      <c r="O262" s="73"/>
      <c r="P262" s="73"/>
      <c r="S262" s="75"/>
      <c r="T262" s="74"/>
      <c r="U262" s="74"/>
      <c r="Z262" s="73"/>
      <c r="AA262" s="73"/>
    </row>
    <row r="263" spans="1:27" hidden="1">
      <c r="A263" s="101">
        <f t="shared" si="5"/>
        <v>0</v>
      </c>
      <c r="B263" s="348">
        <f t="shared" si="5"/>
        <v>0</v>
      </c>
      <c r="C263" s="349"/>
      <c r="D263" s="449">
        <f t="shared" si="6"/>
        <v>0</v>
      </c>
      <c r="E263" s="450"/>
      <c r="F263" s="100"/>
      <c r="G263" s="478" t="str">
        <f t="shared" si="4"/>
        <v>0 0</v>
      </c>
      <c r="H263" s="478"/>
      <c r="I263" s="478"/>
      <c r="J263" s="478"/>
      <c r="K263" s="98" t="s">
        <v>126</v>
      </c>
      <c r="O263" s="73"/>
      <c r="P263" s="73"/>
      <c r="S263" s="75"/>
      <c r="T263" s="74"/>
      <c r="U263" s="74"/>
      <c r="Z263" s="73"/>
      <c r="AA263" s="73"/>
    </row>
    <row r="264" spans="1:27" ht="12.75" hidden="1" customHeight="1">
      <c r="A264" s="101">
        <f t="shared" si="5"/>
        <v>0</v>
      </c>
      <c r="B264" s="348">
        <f t="shared" si="5"/>
        <v>0</v>
      </c>
      <c r="C264" s="349"/>
      <c r="D264" s="449">
        <f t="shared" si="6"/>
        <v>0</v>
      </c>
      <c r="E264" s="450"/>
      <c r="F264" s="100"/>
      <c r="G264" s="478" t="str">
        <f t="shared" si="4"/>
        <v>0 0</v>
      </c>
      <c r="H264" s="478"/>
      <c r="I264" s="478"/>
      <c r="J264" s="478"/>
      <c r="K264" s="98" t="s">
        <v>125</v>
      </c>
      <c r="O264" s="73"/>
      <c r="P264" s="73"/>
      <c r="S264" s="75"/>
      <c r="T264" s="74"/>
      <c r="U264" s="74"/>
      <c r="Z264" s="73"/>
      <c r="AA264" s="73"/>
    </row>
    <row r="265" spans="1:27" ht="12.75" hidden="1" customHeight="1">
      <c r="A265" s="101">
        <f t="shared" si="5"/>
        <v>0</v>
      </c>
      <c r="B265" s="348">
        <f t="shared" si="5"/>
        <v>0</v>
      </c>
      <c r="C265" s="349"/>
      <c r="D265" s="449">
        <f t="shared" si="6"/>
        <v>0</v>
      </c>
      <c r="E265" s="450"/>
      <c r="F265" s="100"/>
      <c r="G265" s="478" t="str">
        <f t="shared" si="4"/>
        <v>0 0</v>
      </c>
      <c r="H265" s="478"/>
      <c r="I265" s="478"/>
      <c r="J265" s="478"/>
      <c r="K265" s="98" t="s">
        <v>124</v>
      </c>
      <c r="O265" s="73"/>
      <c r="P265" s="73"/>
      <c r="S265" s="75"/>
      <c r="T265" s="74"/>
      <c r="U265" s="74"/>
      <c r="Z265" s="73"/>
      <c r="AA265" s="73"/>
    </row>
    <row r="266" spans="1:27" ht="12.75" hidden="1" customHeight="1">
      <c r="A266" s="77"/>
      <c r="B266" s="77"/>
      <c r="C266" s="77"/>
      <c r="D266" s="77"/>
      <c r="E266" s="77"/>
      <c r="F266" s="77"/>
      <c r="G266" s="77"/>
      <c r="H266" s="77"/>
      <c r="J266" s="97"/>
      <c r="L266" s="76"/>
      <c r="O266" s="73"/>
      <c r="P266" s="73"/>
      <c r="S266" s="75"/>
      <c r="T266" s="74"/>
      <c r="U266" s="74"/>
      <c r="Z266" s="73"/>
      <c r="AA266" s="73"/>
    </row>
    <row r="267" spans="1:27" ht="11.25" customHeight="1">
      <c r="A267" s="96" t="s">
        <v>123</v>
      </c>
      <c r="B267" s="480" t="s">
        <v>122</v>
      </c>
      <c r="C267" s="480"/>
      <c r="D267" s="480"/>
      <c r="E267" s="481" t="s">
        <v>121</v>
      </c>
      <c r="F267" s="481"/>
      <c r="G267" s="481"/>
      <c r="H267" s="481"/>
      <c r="I267" s="481" t="s">
        <v>120</v>
      </c>
      <c r="J267" s="481"/>
      <c r="K267" s="95"/>
      <c r="L267" s="479" t="s">
        <v>119</v>
      </c>
      <c r="M267" s="479"/>
      <c r="N267" s="479"/>
      <c r="O267" s="466"/>
      <c r="P267" s="466"/>
      <c r="Q267" s="466"/>
      <c r="R267" s="466"/>
      <c r="V267" s="94"/>
      <c r="W267" s="93"/>
      <c r="X267" s="93"/>
      <c r="Y267" s="93"/>
      <c r="Z267" s="93"/>
      <c r="AA267" s="93"/>
    </row>
    <row r="268" spans="1:27" ht="13.5" customHeight="1">
      <c r="A268" s="91"/>
      <c r="B268" s="92" t="s">
        <v>118</v>
      </c>
      <c r="C268" s="90"/>
      <c r="D268" s="90"/>
      <c r="E268" s="90" t="s">
        <v>117</v>
      </c>
      <c r="F268" s="90"/>
      <c r="G268" s="90"/>
      <c r="H268" s="90"/>
      <c r="I268" s="90" t="s">
        <v>3</v>
      </c>
      <c r="J268" s="90"/>
      <c r="K268" s="90"/>
      <c r="L268" s="91" t="s">
        <v>76</v>
      </c>
      <c r="M268" s="90" t="s">
        <v>116</v>
      </c>
      <c r="N268" s="90"/>
      <c r="O268" s="85"/>
      <c r="P268" s="84"/>
      <c r="Q268" s="84"/>
      <c r="R268" s="84"/>
      <c r="S268" s="84"/>
      <c r="V268" s="83"/>
      <c r="W268" s="82"/>
      <c r="X268" s="81"/>
      <c r="Y268" s="80"/>
      <c r="Z268" s="79"/>
      <c r="AA268" s="78"/>
    </row>
    <row r="269" spans="1:27" ht="13.5" customHeight="1">
      <c r="A269" s="89"/>
      <c r="B269" s="88" t="s">
        <v>115</v>
      </c>
      <c r="C269" s="86"/>
      <c r="D269" s="86"/>
      <c r="E269" s="86" t="s">
        <v>114</v>
      </c>
      <c r="F269" s="86"/>
      <c r="G269" s="86"/>
      <c r="H269" s="86"/>
      <c r="I269" s="86" t="s">
        <v>113</v>
      </c>
      <c r="J269" s="86"/>
      <c r="K269" s="86"/>
      <c r="L269" s="87" t="s">
        <v>80</v>
      </c>
      <c r="M269" s="86" t="s">
        <v>84</v>
      </c>
      <c r="N269" s="86"/>
      <c r="O269" s="85"/>
      <c r="P269" s="84"/>
      <c r="Q269" s="84"/>
      <c r="R269" s="84"/>
      <c r="S269" s="84"/>
      <c r="V269" s="83"/>
      <c r="W269" s="82"/>
      <c r="X269" s="81"/>
      <c r="Y269" s="80"/>
      <c r="Z269" s="79"/>
      <c r="AA269" s="78"/>
    </row>
    <row r="270" spans="1:27" ht="13.5" customHeight="1">
      <c r="A270" s="89"/>
      <c r="B270" s="88" t="s">
        <v>112</v>
      </c>
      <c r="C270" s="86"/>
      <c r="D270" s="86"/>
      <c r="E270" s="86" t="s">
        <v>111</v>
      </c>
      <c r="F270" s="86"/>
      <c r="G270" s="86"/>
      <c r="H270" s="86"/>
      <c r="I270" s="86" t="s">
        <v>110</v>
      </c>
      <c r="J270" s="86"/>
      <c r="K270" s="86"/>
      <c r="L270" s="87" t="s">
        <v>88</v>
      </c>
      <c r="M270" s="86" t="s">
        <v>109</v>
      </c>
      <c r="N270" s="86"/>
      <c r="O270" s="85"/>
      <c r="P270" s="84"/>
      <c r="Q270" s="84"/>
      <c r="R270" s="84"/>
      <c r="S270" s="84"/>
      <c r="V270" s="83"/>
      <c r="W270" s="82"/>
      <c r="X270" s="81"/>
      <c r="Y270" s="80"/>
      <c r="Z270" s="79"/>
      <c r="AA270" s="78"/>
    </row>
    <row r="271" spans="1:27" ht="13.5" customHeight="1">
      <c r="A271" s="89"/>
      <c r="B271" s="88" t="s">
        <v>108</v>
      </c>
      <c r="C271" s="86" t="s">
        <v>107</v>
      </c>
      <c r="D271" s="86"/>
      <c r="E271" s="86" t="s">
        <v>106</v>
      </c>
      <c r="F271" s="86"/>
      <c r="G271" s="86"/>
      <c r="H271" s="86"/>
      <c r="I271" s="86" t="s">
        <v>105</v>
      </c>
      <c r="J271" s="86"/>
      <c r="K271" s="86"/>
      <c r="L271" s="87" t="s">
        <v>96</v>
      </c>
      <c r="M271" s="86" t="s">
        <v>84</v>
      </c>
      <c r="N271" s="86"/>
      <c r="O271" s="85"/>
      <c r="P271" s="84"/>
      <c r="Q271" s="84"/>
      <c r="R271" s="84"/>
      <c r="S271" s="84"/>
      <c r="V271" s="83"/>
      <c r="W271" s="82"/>
      <c r="X271" s="81"/>
      <c r="Y271" s="80"/>
      <c r="Z271" s="79"/>
      <c r="AA271" s="78"/>
    </row>
    <row r="272" spans="1:27" ht="13.5" customHeight="1">
      <c r="A272" s="89"/>
      <c r="B272" s="88" t="s">
        <v>104</v>
      </c>
      <c r="C272" s="86"/>
      <c r="D272" s="86"/>
      <c r="E272" s="86" t="s">
        <v>103</v>
      </c>
      <c r="F272" s="86"/>
      <c r="G272" s="86"/>
      <c r="H272" s="86"/>
      <c r="I272" s="86" t="s">
        <v>102</v>
      </c>
      <c r="J272" s="86"/>
      <c r="K272" s="86"/>
      <c r="L272" s="87" t="s">
        <v>88</v>
      </c>
      <c r="M272" s="86" t="s">
        <v>84</v>
      </c>
      <c r="N272" s="86"/>
      <c r="O272" s="85"/>
      <c r="P272" s="84"/>
      <c r="Q272" s="84"/>
      <c r="R272" s="84"/>
      <c r="S272" s="84"/>
      <c r="V272" s="83"/>
      <c r="W272" s="82"/>
      <c r="X272" s="81"/>
      <c r="Y272" s="80"/>
      <c r="Z272" s="79"/>
      <c r="AA272" s="78"/>
    </row>
    <row r="273" spans="1:27" ht="13.5" customHeight="1">
      <c r="A273" s="89"/>
      <c r="B273" s="88" t="s">
        <v>7</v>
      </c>
      <c r="C273" s="86"/>
      <c r="D273" s="86"/>
      <c r="E273" s="86" t="s">
        <v>101</v>
      </c>
      <c r="F273" s="86"/>
      <c r="G273" s="86"/>
      <c r="H273" s="86"/>
      <c r="I273" s="86" t="s">
        <v>3</v>
      </c>
      <c r="J273" s="86"/>
      <c r="K273" s="86"/>
      <c r="L273" s="89" t="s">
        <v>80</v>
      </c>
      <c r="M273" s="86" t="s">
        <v>75</v>
      </c>
      <c r="N273" s="86"/>
      <c r="O273" s="85"/>
      <c r="P273" s="84"/>
      <c r="Q273" s="84"/>
      <c r="R273" s="84"/>
      <c r="S273" s="84"/>
      <c r="V273" s="83"/>
      <c r="W273" s="82"/>
      <c r="X273" s="81"/>
      <c r="Y273" s="80"/>
      <c r="Z273" s="79"/>
      <c r="AA273" s="78"/>
    </row>
    <row r="274" spans="1:27" ht="13.5" customHeight="1">
      <c r="A274" s="89"/>
      <c r="B274" s="88" t="s">
        <v>100</v>
      </c>
      <c r="C274" s="86"/>
      <c r="D274" s="86"/>
      <c r="E274" s="86" t="s">
        <v>99</v>
      </c>
      <c r="F274" s="86"/>
      <c r="G274" s="86"/>
      <c r="H274" s="86"/>
      <c r="I274" s="86" t="s">
        <v>3</v>
      </c>
      <c r="J274" s="86"/>
      <c r="K274" s="86"/>
      <c r="L274" s="87" t="s">
        <v>76</v>
      </c>
      <c r="M274" s="86" t="s">
        <v>75</v>
      </c>
      <c r="N274" s="86"/>
      <c r="O274" s="85"/>
      <c r="P274" s="84"/>
      <c r="Q274" s="84"/>
      <c r="R274" s="84"/>
      <c r="S274" s="84"/>
      <c r="V274" s="83"/>
      <c r="W274" s="82"/>
      <c r="X274" s="81"/>
      <c r="Y274" s="80"/>
      <c r="Z274" s="79"/>
      <c r="AA274" s="78"/>
    </row>
    <row r="275" spans="1:27" ht="13.5" customHeight="1">
      <c r="A275" s="89"/>
      <c r="B275" s="88" t="s">
        <v>98</v>
      </c>
      <c r="C275" s="86"/>
      <c r="D275" s="86"/>
      <c r="E275" s="86" t="s">
        <v>97</v>
      </c>
      <c r="F275" s="86"/>
      <c r="G275" s="86"/>
      <c r="H275" s="86"/>
      <c r="I275" s="86" t="s">
        <v>93</v>
      </c>
      <c r="J275" s="86"/>
      <c r="K275" s="86"/>
      <c r="L275" s="87" t="s">
        <v>96</v>
      </c>
      <c r="M275" s="86" t="s">
        <v>75</v>
      </c>
      <c r="N275" s="86"/>
      <c r="O275" s="85"/>
      <c r="P275" s="84"/>
      <c r="Q275" s="84"/>
      <c r="R275" s="84"/>
      <c r="S275" s="84"/>
      <c r="V275" s="83"/>
      <c r="W275" s="82"/>
      <c r="X275" s="81"/>
      <c r="Y275" s="80"/>
      <c r="Z275" s="79"/>
      <c r="AA275" s="78"/>
    </row>
    <row r="276" spans="1:27" ht="13.5" customHeight="1">
      <c r="A276" s="89"/>
      <c r="B276" s="88" t="s">
        <v>95</v>
      </c>
      <c r="C276" s="86"/>
      <c r="D276" s="86"/>
      <c r="E276" s="86" t="s">
        <v>94</v>
      </c>
      <c r="F276" s="86"/>
      <c r="G276" s="86"/>
      <c r="H276" s="86"/>
      <c r="I276" s="86" t="s">
        <v>93</v>
      </c>
      <c r="J276" s="86"/>
      <c r="K276" s="86"/>
      <c r="L276" s="87" t="s">
        <v>88</v>
      </c>
      <c r="M276" s="86" t="s">
        <v>75</v>
      </c>
      <c r="N276" s="86"/>
      <c r="O276" s="85"/>
      <c r="P276" s="84"/>
      <c r="Q276" s="84"/>
      <c r="R276" s="84"/>
      <c r="S276" s="84"/>
      <c r="V276" s="83"/>
      <c r="W276" s="82"/>
      <c r="X276" s="81"/>
      <c r="Y276" s="80"/>
      <c r="Z276" s="79"/>
      <c r="AA276" s="78"/>
    </row>
    <row r="277" spans="1:27" ht="13.5" customHeight="1">
      <c r="A277" s="89"/>
      <c r="B277" s="88" t="s">
        <v>92</v>
      </c>
      <c r="C277" s="86"/>
      <c r="D277" s="86"/>
      <c r="E277" s="86" t="s">
        <v>91</v>
      </c>
      <c r="F277" s="86"/>
      <c r="G277" s="86"/>
      <c r="H277" s="86"/>
      <c r="I277" s="86" t="s">
        <v>90</v>
      </c>
      <c r="J277" s="86"/>
      <c r="K277" s="86"/>
      <c r="L277" s="89" t="s">
        <v>88</v>
      </c>
      <c r="M277" s="86" t="s">
        <v>84</v>
      </c>
      <c r="N277" s="86"/>
      <c r="O277" s="85"/>
      <c r="P277" s="84"/>
      <c r="Q277" s="84"/>
      <c r="R277" s="84"/>
      <c r="S277" s="84"/>
      <c r="V277" s="83"/>
      <c r="W277" s="82"/>
      <c r="X277" s="81"/>
      <c r="Y277" s="80"/>
      <c r="Z277" s="79"/>
      <c r="AA277" s="78"/>
    </row>
    <row r="278" spans="1:27" ht="13.5" customHeight="1">
      <c r="A278" s="89"/>
      <c r="B278" s="88" t="s">
        <v>9</v>
      </c>
      <c r="C278" s="86"/>
      <c r="D278" s="86"/>
      <c r="E278" s="86" t="s">
        <v>70</v>
      </c>
      <c r="F278" s="86"/>
      <c r="G278" s="86"/>
      <c r="H278" s="86"/>
      <c r="I278" s="86" t="s">
        <v>89</v>
      </c>
      <c r="J278" s="86"/>
      <c r="K278" s="86"/>
      <c r="L278" s="87" t="s">
        <v>88</v>
      </c>
      <c r="M278" s="86" t="s">
        <v>84</v>
      </c>
      <c r="N278" s="86"/>
      <c r="O278" s="85"/>
      <c r="P278" s="84"/>
      <c r="Q278" s="84"/>
      <c r="R278" s="84"/>
      <c r="S278" s="84"/>
      <c r="V278" s="83"/>
      <c r="W278" s="82"/>
      <c r="X278" s="81"/>
      <c r="Y278" s="79"/>
      <c r="Z278" s="79"/>
      <c r="AA278" s="78"/>
    </row>
    <row r="279" spans="1:27" ht="13.5" customHeight="1">
      <c r="A279" s="89"/>
      <c r="B279" s="88" t="s">
        <v>87</v>
      </c>
      <c r="C279" s="86"/>
      <c r="D279" s="86"/>
      <c r="E279" s="86" t="s">
        <v>86</v>
      </c>
      <c r="F279" s="86"/>
      <c r="G279" s="86"/>
      <c r="H279" s="86"/>
      <c r="I279" s="86" t="s">
        <v>85</v>
      </c>
      <c r="J279" s="86"/>
      <c r="K279" s="86"/>
      <c r="L279" s="89" t="s">
        <v>76</v>
      </c>
      <c r="M279" s="86" t="s">
        <v>84</v>
      </c>
      <c r="N279" s="86"/>
      <c r="O279" s="85"/>
      <c r="P279" s="84"/>
      <c r="Q279" s="84"/>
      <c r="R279" s="84"/>
      <c r="S279" s="84"/>
      <c r="V279" s="83"/>
      <c r="W279" s="82"/>
      <c r="X279" s="81"/>
      <c r="Y279" s="79"/>
      <c r="Z279" s="79"/>
      <c r="AA279" s="78"/>
    </row>
    <row r="280" spans="1:27" ht="13.5" customHeight="1">
      <c r="A280" s="89"/>
      <c r="B280" s="88" t="s">
        <v>83</v>
      </c>
      <c r="C280" s="86"/>
      <c r="D280" s="86"/>
      <c r="E280" s="86" t="s">
        <v>82</v>
      </c>
      <c r="F280" s="86"/>
      <c r="G280" s="86"/>
      <c r="H280" s="86"/>
      <c r="I280" s="86" t="s">
        <v>81</v>
      </c>
      <c r="J280" s="86"/>
      <c r="K280" s="86"/>
      <c r="L280" s="89" t="s">
        <v>80</v>
      </c>
      <c r="M280" s="86" t="s">
        <v>75</v>
      </c>
      <c r="N280" s="86"/>
      <c r="O280" s="85"/>
      <c r="P280" s="84"/>
      <c r="Q280" s="84"/>
      <c r="R280" s="84"/>
      <c r="S280" s="84"/>
      <c r="V280" s="83"/>
      <c r="W280" s="82"/>
      <c r="X280" s="81"/>
      <c r="Y280" s="80"/>
      <c r="Z280" s="79"/>
      <c r="AA280" s="78"/>
    </row>
    <row r="281" spans="1:27" ht="13.5" customHeight="1">
      <c r="A281" s="89"/>
      <c r="B281" s="88" t="s">
        <v>79</v>
      </c>
      <c r="C281" s="86"/>
      <c r="D281" s="86"/>
      <c r="E281" s="86" t="s">
        <v>78</v>
      </c>
      <c r="F281" s="86"/>
      <c r="G281" s="86"/>
      <c r="H281" s="86"/>
      <c r="I281" s="86" t="s">
        <v>77</v>
      </c>
      <c r="J281" s="86"/>
      <c r="K281" s="86"/>
      <c r="L281" s="87" t="s">
        <v>76</v>
      </c>
      <c r="M281" s="86" t="s">
        <v>75</v>
      </c>
      <c r="N281" s="86"/>
      <c r="O281" s="85"/>
      <c r="P281" s="84"/>
      <c r="Q281" s="84"/>
      <c r="R281" s="84"/>
      <c r="S281" s="84"/>
      <c r="V281" s="83"/>
      <c r="W281" s="82"/>
      <c r="X281" s="81"/>
      <c r="Y281" s="80"/>
      <c r="Z281" s="79"/>
      <c r="AA281" s="78"/>
    </row>
    <row r="282" spans="1:27">
      <c r="K282" s="76"/>
    </row>
  </sheetData>
  <sheetProtection password="C416" sheet="1" objects="1" scenarios="1" formatColumns="0" selectLockedCells="1" sort="0"/>
  <mergeCells count="647">
    <mergeCell ref="O267:P267"/>
    <mergeCell ref="G247:J247"/>
    <mergeCell ref="G248:J248"/>
    <mergeCell ref="G249:J249"/>
    <mergeCell ref="G230:J230"/>
    <mergeCell ref="D249:E249"/>
    <mergeCell ref="G245:J245"/>
    <mergeCell ref="G246:J246"/>
    <mergeCell ref="G263:J263"/>
    <mergeCell ref="G264:J264"/>
    <mergeCell ref="G244:J244"/>
    <mergeCell ref="D244:E244"/>
    <mergeCell ref="D257:E257"/>
    <mergeCell ref="G236:J236"/>
    <mergeCell ref="G237:J237"/>
    <mergeCell ref="G238:J238"/>
    <mergeCell ref="D242:E242"/>
    <mergeCell ref="D243:E243"/>
    <mergeCell ref="D237:E237"/>
    <mergeCell ref="D238:E238"/>
    <mergeCell ref="D239:E239"/>
    <mergeCell ref="B267:D267"/>
    <mergeCell ref="E267:H267"/>
    <mergeCell ref="I267:J267"/>
    <mergeCell ref="L267:N267"/>
    <mergeCell ref="G259:J259"/>
    <mergeCell ref="G260:J260"/>
    <mergeCell ref="G250:J250"/>
    <mergeCell ref="G258:J258"/>
    <mergeCell ref="B71:C71"/>
    <mergeCell ref="B72:C72"/>
    <mergeCell ref="G231:J231"/>
    <mergeCell ref="G232:J232"/>
    <mergeCell ref="G233:J233"/>
    <mergeCell ref="G239:J239"/>
    <mergeCell ref="G234:J234"/>
    <mergeCell ref="D71:E71"/>
    <mergeCell ref="F71:H71"/>
    <mergeCell ref="D250:E250"/>
    <mergeCell ref="G257:J257"/>
    <mergeCell ref="G240:J240"/>
    <mergeCell ref="G241:J241"/>
    <mergeCell ref="G242:J242"/>
    <mergeCell ref="G243:J243"/>
    <mergeCell ref="G265:J265"/>
    <mergeCell ref="Q267:R267"/>
    <mergeCell ref="B70:C70"/>
    <mergeCell ref="D70:E70"/>
    <mergeCell ref="F70:H70"/>
    <mergeCell ref="I68:I70"/>
    <mergeCell ref="A68:H68"/>
    <mergeCell ref="A69:H69"/>
    <mergeCell ref="G256:J256"/>
    <mergeCell ref="G252:J252"/>
    <mergeCell ref="D253:E253"/>
    <mergeCell ref="D254:E254"/>
    <mergeCell ref="G261:J261"/>
    <mergeCell ref="D255:E255"/>
    <mergeCell ref="D265:E265"/>
    <mergeCell ref="G254:J254"/>
    <mergeCell ref="G262:J262"/>
    <mergeCell ref="G255:J255"/>
    <mergeCell ref="G253:J253"/>
    <mergeCell ref="G226:J226"/>
    <mergeCell ref="G227:J227"/>
    <mergeCell ref="G229:J229"/>
    <mergeCell ref="G218:J218"/>
    <mergeCell ref="G219:J219"/>
    <mergeCell ref="G251:J251"/>
    <mergeCell ref="G224:J224"/>
    <mergeCell ref="G211:J211"/>
    <mergeCell ref="G204:J204"/>
    <mergeCell ref="G235:J235"/>
    <mergeCell ref="G220:J220"/>
    <mergeCell ref="G221:J221"/>
    <mergeCell ref="G222:J222"/>
    <mergeCell ref="G223:J223"/>
    <mergeCell ref="G228:J228"/>
    <mergeCell ref="G213:J213"/>
    <mergeCell ref="G214:J214"/>
    <mergeCell ref="G215:J215"/>
    <mergeCell ref="G217:J217"/>
    <mergeCell ref="G225:J225"/>
    <mergeCell ref="G206:J206"/>
    <mergeCell ref="G212:J212"/>
    <mergeCell ref="G195:J195"/>
    <mergeCell ref="G196:J196"/>
    <mergeCell ref="G201:J201"/>
    <mergeCell ref="G191:J191"/>
    <mergeCell ref="G199:J199"/>
    <mergeCell ref="G203:J203"/>
    <mergeCell ref="G202:J202"/>
    <mergeCell ref="D72:E72"/>
    <mergeCell ref="F72:H72"/>
    <mergeCell ref="D73:E73"/>
    <mergeCell ref="F73:H73"/>
    <mergeCell ref="D74:E74"/>
    <mergeCell ref="D77:E77"/>
    <mergeCell ref="G194:J194"/>
    <mergeCell ref="G187:J187"/>
    <mergeCell ref="G216:J216"/>
    <mergeCell ref="B73:C73"/>
    <mergeCell ref="B74:C74"/>
    <mergeCell ref="F74:H74"/>
    <mergeCell ref="B75:C75"/>
    <mergeCell ref="D75:E75"/>
    <mergeCell ref="G189:J189"/>
    <mergeCell ref="G190:J190"/>
    <mergeCell ref="G158:J158"/>
    <mergeCell ref="G159:J159"/>
    <mergeCell ref="G182:J182"/>
    <mergeCell ref="G185:J185"/>
    <mergeCell ref="G186:J186"/>
    <mergeCell ref="G175:J175"/>
    <mergeCell ref="G171:J171"/>
    <mergeCell ref="G172:J172"/>
    <mergeCell ref="G200:J200"/>
    <mergeCell ref="G197:J197"/>
    <mergeCell ref="G198:J198"/>
    <mergeCell ref="G184:J184"/>
    <mergeCell ref="G188:J188"/>
    <mergeCell ref="G192:J192"/>
    <mergeCell ref="G193:J193"/>
    <mergeCell ref="G205:J205"/>
    <mergeCell ref="G163:J163"/>
    <mergeCell ref="G164:J164"/>
    <mergeCell ref="D131:E131"/>
    <mergeCell ref="D138:E138"/>
    <mergeCell ref="B130:C130"/>
    <mergeCell ref="G155:J155"/>
    <mergeCell ref="G156:J156"/>
    <mergeCell ref="G176:J176"/>
    <mergeCell ref="G160:J160"/>
    <mergeCell ref="G149:J149"/>
    <mergeCell ref="G144:J144"/>
    <mergeCell ref="G147:J147"/>
    <mergeCell ref="G145:J145"/>
    <mergeCell ref="B138:C138"/>
    <mergeCell ref="B139:C139"/>
    <mergeCell ref="B147:C147"/>
    <mergeCell ref="D140:E140"/>
    <mergeCell ref="D141:E141"/>
    <mergeCell ref="G150:J150"/>
    <mergeCell ref="G136:J136"/>
    <mergeCell ref="G130:J130"/>
    <mergeCell ref="G131:J131"/>
    <mergeCell ref="G132:J132"/>
    <mergeCell ref="G139:J139"/>
    <mergeCell ref="G153:J153"/>
    <mergeCell ref="G154:J154"/>
    <mergeCell ref="G142:J142"/>
    <mergeCell ref="G151:J151"/>
    <mergeCell ref="G152:J152"/>
    <mergeCell ref="G148:J148"/>
    <mergeCell ref="G113:J113"/>
    <mergeCell ref="F87:H87"/>
    <mergeCell ref="F88:H88"/>
    <mergeCell ref="G141:J141"/>
    <mergeCell ref="G143:J143"/>
    <mergeCell ref="B137:C137"/>
    <mergeCell ref="D129:E129"/>
    <mergeCell ref="B124:C124"/>
    <mergeCell ref="B125:C125"/>
    <mergeCell ref="B126:C126"/>
    <mergeCell ref="D124:E124"/>
    <mergeCell ref="D125:E125"/>
    <mergeCell ref="B128:C128"/>
    <mergeCell ref="D126:E126"/>
    <mergeCell ref="B136:C136"/>
    <mergeCell ref="B127:C127"/>
    <mergeCell ref="B131:C131"/>
    <mergeCell ref="B132:C132"/>
    <mergeCell ref="B133:C133"/>
    <mergeCell ref="B134:C134"/>
    <mergeCell ref="B123:C123"/>
    <mergeCell ref="B230:C230"/>
    <mergeCell ref="B153:C153"/>
    <mergeCell ref="B154:C154"/>
    <mergeCell ref="B155:C155"/>
    <mergeCell ref="B156:C156"/>
    <mergeCell ref="B157:C157"/>
    <mergeCell ref="B158:C158"/>
    <mergeCell ref="B212:C212"/>
    <mergeCell ref="B213:C213"/>
    <mergeCell ref="B214:C214"/>
    <mergeCell ref="B211:C211"/>
    <mergeCell ref="B210:C210"/>
    <mergeCell ref="B174:C174"/>
    <mergeCell ref="B218:C218"/>
    <mergeCell ref="B229:C229"/>
    <mergeCell ref="B219:C219"/>
    <mergeCell ref="B220:C220"/>
    <mergeCell ref="B221:C221"/>
    <mergeCell ref="B222:C222"/>
    <mergeCell ref="B215:C215"/>
    <mergeCell ref="B216:C216"/>
    <mergeCell ref="B217:C217"/>
    <mergeCell ref="B135:C135"/>
    <mergeCell ref="B117:C117"/>
    <mergeCell ref="B118:C118"/>
    <mergeCell ref="B119:C119"/>
    <mergeCell ref="F77:H77"/>
    <mergeCell ref="B78:C78"/>
    <mergeCell ref="D78:E78"/>
    <mergeCell ref="F78:H78"/>
    <mergeCell ref="B121:C121"/>
    <mergeCell ref="B122:C122"/>
    <mergeCell ref="D122:E122"/>
    <mergeCell ref="D118:E118"/>
    <mergeCell ref="D119:E119"/>
    <mergeCell ref="D120:E120"/>
    <mergeCell ref="D121:E121"/>
    <mergeCell ref="D82:E82"/>
    <mergeCell ref="F80:H80"/>
    <mergeCell ref="F82:H82"/>
    <mergeCell ref="G117:J117"/>
    <mergeCell ref="G112:J112"/>
    <mergeCell ref="B120:C120"/>
    <mergeCell ref="F79:H79"/>
    <mergeCell ref="B80:C80"/>
    <mergeCell ref="D80:E80"/>
    <mergeCell ref="B83:C83"/>
    <mergeCell ref="G128:J128"/>
    <mergeCell ref="B85:C85"/>
    <mergeCell ref="F75:H75"/>
    <mergeCell ref="D85:E85"/>
    <mergeCell ref="D83:E83"/>
    <mergeCell ref="B84:C84"/>
    <mergeCell ref="D84:E84"/>
    <mergeCell ref="B76:C76"/>
    <mergeCell ref="D76:E76"/>
    <mergeCell ref="G123:J123"/>
    <mergeCell ref="G124:J124"/>
    <mergeCell ref="G119:J119"/>
    <mergeCell ref="G120:J120"/>
    <mergeCell ref="G121:J121"/>
    <mergeCell ref="G114:J114"/>
    <mergeCell ref="G122:J122"/>
    <mergeCell ref="G118:J118"/>
    <mergeCell ref="D115:E115"/>
    <mergeCell ref="B108:C108"/>
    <mergeCell ref="B109:C109"/>
    <mergeCell ref="D108:E108"/>
    <mergeCell ref="D109:E109"/>
    <mergeCell ref="F76:H76"/>
    <mergeCell ref="B77:C77"/>
    <mergeCell ref="G135:J135"/>
    <mergeCell ref="B86:C86"/>
    <mergeCell ref="D86:E86"/>
    <mergeCell ref="B87:C87"/>
    <mergeCell ref="D87:E87"/>
    <mergeCell ref="D88:E88"/>
    <mergeCell ref="F86:H86"/>
    <mergeCell ref="G129:J129"/>
    <mergeCell ref="G125:J125"/>
    <mergeCell ref="G126:J126"/>
    <mergeCell ref="B110:C110"/>
    <mergeCell ref="B114:C114"/>
    <mergeCell ref="D113:E113"/>
    <mergeCell ref="D110:E110"/>
    <mergeCell ref="D111:E111"/>
    <mergeCell ref="B111:C111"/>
    <mergeCell ref="G107:J107"/>
    <mergeCell ref="G108:J108"/>
    <mergeCell ref="B115:C115"/>
    <mergeCell ref="B113:C113"/>
    <mergeCell ref="D112:E112"/>
    <mergeCell ref="G109:J109"/>
    <mergeCell ref="D114:E114"/>
    <mergeCell ref="G127:J127"/>
    <mergeCell ref="G138:J138"/>
    <mergeCell ref="G137:J137"/>
    <mergeCell ref="G133:J133"/>
    <mergeCell ref="B129:C129"/>
    <mergeCell ref="D130:E130"/>
    <mergeCell ref="G140:J140"/>
    <mergeCell ref="B207:C207"/>
    <mergeCell ref="B168:C168"/>
    <mergeCell ref="B169:C169"/>
    <mergeCell ref="B170:C170"/>
    <mergeCell ref="B200:C200"/>
    <mergeCell ref="B201:C201"/>
    <mergeCell ref="B202:C202"/>
    <mergeCell ref="B203:C203"/>
    <mergeCell ref="B205:C205"/>
    <mergeCell ref="B196:C196"/>
    <mergeCell ref="B197:C197"/>
    <mergeCell ref="B198:C198"/>
    <mergeCell ref="B199:C199"/>
    <mergeCell ref="B206:C206"/>
    <mergeCell ref="B171:C171"/>
    <mergeCell ref="B172:C172"/>
    <mergeCell ref="B173:C173"/>
    <mergeCell ref="G134:J134"/>
    <mergeCell ref="B151:C151"/>
    <mergeCell ref="D256:E256"/>
    <mergeCell ref="B190:C190"/>
    <mergeCell ref="B191:C191"/>
    <mergeCell ref="B192:C192"/>
    <mergeCell ref="B193:C193"/>
    <mergeCell ref="B188:C188"/>
    <mergeCell ref="B189:C189"/>
    <mergeCell ref="B208:C208"/>
    <mergeCell ref="B209:C209"/>
    <mergeCell ref="B254:C254"/>
    <mergeCell ref="B186:C186"/>
    <mergeCell ref="B187:C187"/>
    <mergeCell ref="B182:C182"/>
    <mergeCell ref="B183:C183"/>
    <mergeCell ref="B228:C228"/>
    <mergeCell ref="B160:C160"/>
    <mergeCell ref="B161:C161"/>
    <mergeCell ref="B165:C165"/>
    <mergeCell ref="B152:C152"/>
    <mergeCell ref="D251:E251"/>
    <mergeCell ref="D252:E252"/>
    <mergeCell ref="B264:C264"/>
    <mergeCell ref="D264:E264"/>
    <mergeCell ref="B256:C256"/>
    <mergeCell ref="B251:C251"/>
    <mergeCell ref="B252:C252"/>
    <mergeCell ref="B257:C257"/>
    <mergeCell ref="B258:C258"/>
    <mergeCell ref="B253:C253"/>
    <mergeCell ref="D258:E258"/>
    <mergeCell ref="D259:E259"/>
    <mergeCell ref="D261:E261"/>
    <mergeCell ref="D262:E262"/>
    <mergeCell ref="D263:E263"/>
    <mergeCell ref="B259:C259"/>
    <mergeCell ref="B260:C260"/>
    <mergeCell ref="D260:E260"/>
    <mergeCell ref="B262:C262"/>
    <mergeCell ref="B263:C263"/>
    <mergeCell ref="B255:C255"/>
    <mergeCell ref="B194:C194"/>
    <mergeCell ref="B195:C195"/>
    <mergeCell ref="B204:C204"/>
    <mergeCell ref="G110:J110"/>
    <mergeCell ref="G111:J111"/>
    <mergeCell ref="B166:C166"/>
    <mergeCell ref="B167:C167"/>
    <mergeCell ref="B181:C181"/>
    <mergeCell ref="B176:C176"/>
    <mergeCell ref="B177:C177"/>
    <mergeCell ref="B178:C178"/>
    <mergeCell ref="B180:C180"/>
    <mergeCell ref="B179:C179"/>
    <mergeCell ref="G115:J115"/>
    <mergeCell ref="G116:J116"/>
    <mergeCell ref="B142:C142"/>
    <mergeCell ref="B143:C143"/>
    <mergeCell ref="B261:C261"/>
    <mergeCell ref="B116:C116"/>
    <mergeCell ref="B162:C162"/>
    <mergeCell ref="B175:C175"/>
    <mergeCell ref="A61:S61"/>
    <mergeCell ref="A62:S62"/>
    <mergeCell ref="A65:S65"/>
    <mergeCell ref="B107:C107"/>
    <mergeCell ref="B88:C88"/>
    <mergeCell ref="F83:H83"/>
    <mergeCell ref="F84:H84"/>
    <mergeCell ref="F85:H85"/>
    <mergeCell ref="A50:S50"/>
    <mergeCell ref="B104:C104"/>
    <mergeCell ref="L58:M58"/>
    <mergeCell ref="O58:R58"/>
    <mergeCell ref="B106:C106"/>
    <mergeCell ref="B58:C58"/>
    <mergeCell ref="E58:H58"/>
    <mergeCell ref="B79:C79"/>
    <mergeCell ref="D79:E79"/>
    <mergeCell ref="B82:C82"/>
    <mergeCell ref="L71:N71"/>
    <mergeCell ref="O57:R57"/>
    <mergeCell ref="C43:H43"/>
    <mergeCell ref="Q47:S47"/>
    <mergeCell ref="Q41:R41"/>
    <mergeCell ref="A49:S49"/>
    <mergeCell ref="C46:D46"/>
    <mergeCell ref="J46:K46"/>
    <mergeCell ref="J47:K47"/>
    <mergeCell ref="P43:S43"/>
    <mergeCell ref="B57:C57"/>
    <mergeCell ref="L43:M43"/>
    <mergeCell ref="L57:M57"/>
    <mergeCell ref="M41:O41"/>
    <mergeCell ref="S26:S27"/>
    <mergeCell ref="K30:L31"/>
    <mergeCell ref="K32:L32"/>
    <mergeCell ref="A52:S52"/>
    <mergeCell ref="S31:S32"/>
    <mergeCell ref="A33:B34"/>
    <mergeCell ref="A32:B32"/>
    <mergeCell ref="K28:L29"/>
    <mergeCell ref="I28:I29"/>
    <mergeCell ref="A28:B29"/>
    <mergeCell ref="C42:E42"/>
    <mergeCell ref="C41:E41"/>
    <mergeCell ref="M42:O42"/>
    <mergeCell ref="K33:L34"/>
    <mergeCell ref="A22:B22"/>
    <mergeCell ref="A27:B27"/>
    <mergeCell ref="E57:H57"/>
    <mergeCell ref="A30:B31"/>
    <mergeCell ref="A37:B37"/>
    <mergeCell ref="A35:B36"/>
    <mergeCell ref="C47:D47"/>
    <mergeCell ref="A17:B17"/>
    <mergeCell ref="I18:I19"/>
    <mergeCell ref="I23:I24"/>
    <mergeCell ref="A18:B19"/>
    <mergeCell ref="I16:I17"/>
    <mergeCell ref="A15:B16"/>
    <mergeCell ref="A6:B6"/>
    <mergeCell ref="A12:B12"/>
    <mergeCell ref="A10:B11"/>
    <mergeCell ref="A20:B21"/>
    <mergeCell ref="A25:B26"/>
    <mergeCell ref="K6:L6"/>
    <mergeCell ref="M5:M6"/>
    <mergeCell ref="Q1:S1"/>
    <mergeCell ref="B3:I3"/>
    <mergeCell ref="B1:C2"/>
    <mergeCell ref="A8:B9"/>
    <mergeCell ref="C5:C6"/>
    <mergeCell ref="A5:B5"/>
    <mergeCell ref="A23:B24"/>
    <mergeCell ref="K17:L17"/>
    <mergeCell ref="K13:L14"/>
    <mergeCell ref="K15:L16"/>
    <mergeCell ref="A13:B14"/>
    <mergeCell ref="V1:AA1"/>
    <mergeCell ref="L1:N1"/>
    <mergeCell ref="D1:I1"/>
    <mergeCell ref="L3:S3"/>
    <mergeCell ref="K27:L27"/>
    <mergeCell ref="D5:G5"/>
    <mergeCell ref="K8:L9"/>
    <mergeCell ref="N5:Q5"/>
    <mergeCell ref="O1:P1"/>
    <mergeCell ref="K5:L5"/>
    <mergeCell ref="I21:I22"/>
    <mergeCell ref="S21:S22"/>
    <mergeCell ref="K20:L21"/>
    <mergeCell ref="K10:L11"/>
    <mergeCell ref="S16:S17"/>
    <mergeCell ref="K23:L24"/>
    <mergeCell ref="I13:I14"/>
    <mergeCell ref="K18:L19"/>
    <mergeCell ref="S11:S12"/>
    <mergeCell ref="K12:L12"/>
    <mergeCell ref="I11:I12"/>
    <mergeCell ref="K22:L22"/>
    <mergeCell ref="I26:I27"/>
    <mergeCell ref="I36:I37"/>
    <mergeCell ref="I33:I34"/>
    <mergeCell ref="K25:L26"/>
    <mergeCell ref="A64:S64"/>
    <mergeCell ref="I31:I32"/>
    <mergeCell ref="D150:E150"/>
    <mergeCell ref="D151:E151"/>
    <mergeCell ref="D127:E127"/>
    <mergeCell ref="D128:E128"/>
    <mergeCell ref="D134:E134"/>
    <mergeCell ref="D135:E135"/>
    <mergeCell ref="D136:E136"/>
    <mergeCell ref="D137:E137"/>
    <mergeCell ref="D142:E142"/>
    <mergeCell ref="D143:E143"/>
    <mergeCell ref="G106:J106"/>
    <mergeCell ref="K106:L106"/>
    <mergeCell ref="B112:C112"/>
    <mergeCell ref="D107:E107"/>
    <mergeCell ref="S36:S37"/>
    <mergeCell ref="K37:L37"/>
    <mergeCell ref="K35:L36"/>
    <mergeCell ref="G41:H41"/>
    <mergeCell ref="B223:C223"/>
    <mergeCell ref="B224:C224"/>
    <mergeCell ref="B225:C225"/>
    <mergeCell ref="B226:C226"/>
    <mergeCell ref="B227:C227"/>
    <mergeCell ref="D139:E139"/>
    <mergeCell ref="D152:E152"/>
    <mergeCell ref="D153:E153"/>
    <mergeCell ref="V66:AA66"/>
    <mergeCell ref="A66:B66"/>
    <mergeCell ref="C66:H66"/>
    <mergeCell ref="B140:C140"/>
    <mergeCell ref="B141:C141"/>
    <mergeCell ref="B144:C144"/>
    <mergeCell ref="B145:C145"/>
    <mergeCell ref="B159:C159"/>
    <mergeCell ref="D144:E144"/>
    <mergeCell ref="B184:C184"/>
    <mergeCell ref="B185:C185"/>
    <mergeCell ref="B148:C148"/>
    <mergeCell ref="B149:C149"/>
    <mergeCell ref="B163:C163"/>
    <mergeCell ref="B164:C164"/>
    <mergeCell ref="B150:C150"/>
    <mergeCell ref="B238:C238"/>
    <mergeCell ref="B239:C239"/>
    <mergeCell ref="B241:C241"/>
    <mergeCell ref="B240:C240"/>
    <mergeCell ref="B242:C242"/>
    <mergeCell ref="B244:C244"/>
    <mergeCell ref="B245:C245"/>
    <mergeCell ref="B232:C232"/>
    <mergeCell ref="B233:C233"/>
    <mergeCell ref="B234:C234"/>
    <mergeCell ref="D154:E154"/>
    <mergeCell ref="D155:E155"/>
    <mergeCell ref="D116:E116"/>
    <mergeCell ref="D106:E106"/>
    <mergeCell ref="D148:E148"/>
    <mergeCell ref="D149:E149"/>
    <mergeCell ref="D132:E132"/>
    <mergeCell ref="D133:E133"/>
    <mergeCell ref="D145:E145"/>
    <mergeCell ref="D147:E147"/>
    <mergeCell ref="D117:E117"/>
    <mergeCell ref="D123:E123"/>
    <mergeCell ref="D161:E161"/>
    <mergeCell ref="D162:E162"/>
    <mergeCell ref="G161:J161"/>
    <mergeCell ref="G162:J162"/>
    <mergeCell ref="D156:E156"/>
    <mergeCell ref="D157:E157"/>
    <mergeCell ref="D158:E158"/>
    <mergeCell ref="D159:E159"/>
    <mergeCell ref="G157:J157"/>
    <mergeCell ref="D160:E160"/>
    <mergeCell ref="G166:J166"/>
    <mergeCell ref="G167:J167"/>
    <mergeCell ref="G165:J165"/>
    <mergeCell ref="D170:E170"/>
    <mergeCell ref="D171:E171"/>
    <mergeCell ref="D165:E165"/>
    <mergeCell ref="D166:E166"/>
    <mergeCell ref="D167:E167"/>
    <mergeCell ref="D236:E236"/>
    <mergeCell ref="G168:J168"/>
    <mergeCell ref="G169:J169"/>
    <mergeCell ref="G170:J170"/>
    <mergeCell ref="G173:J173"/>
    <mergeCell ref="G181:J181"/>
    <mergeCell ref="G174:J174"/>
    <mergeCell ref="G183:J183"/>
    <mergeCell ref="G179:J179"/>
    <mergeCell ref="G180:J180"/>
    <mergeCell ref="G177:J177"/>
    <mergeCell ref="G178:J178"/>
    <mergeCell ref="G207:J207"/>
    <mergeCell ref="G208:J208"/>
    <mergeCell ref="G209:J209"/>
    <mergeCell ref="G210:J210"/>
    <mergeCell ref="D163:E163"/>
    <mergeCell ref="D164:E164"/>
    <mergeCell ref="D168:E168"/>
    <mergeCell ref="D169:E169"/>
    <mergeCell ref="D229:E229"/>
    <mergeCell ref="D230:E230"/>
    <mergeCell ref="D231:E231"/>
    <mergeCell ref="D232:E232"/>
    <mergeCell ref="D225:E225"/>
    <mergeCell ref="D226:E226"/>
    <mergeCell ref="D227:E227"/>
    <mergeCell ref="D228:E228"/>
    <mergeCell ref="D172:E172"/>
    <mergeCell ref="D197:E197"/>
    <mergeCell ref="D208:E208"/>
    <mergeCell ref="D201:E201"/>
    <mergeCell ref="B248:C248"/>
    <mergeCell ref="B249:C249"/>
    <mergeCell ref="D198:E198"/>
    <mergeCell ref="D199:E199"/>
    <mergeCell ref="D200:E200"/>
    <mergeCell ref="D205:E205"/>
    <mergeCell ref="D206:E206"/>
    <mergeCell ref="D207:E207"/>
    <mergeCell ref="B247:C247"/>
    <mergeCell ref="D221:E221"/>
    <mergeCell ref="D222:E222"/>
    <mergeCell ref="D223:E223"/>
    <mergeCell ref="D224:E224"/>
    <mergeCell ref="D217:E217"/>
    <mergeCell ref="D218:E218"/>
    <mergeCell ref="D219:E219"/>
    <mergeCell ref="D220:E220"/>
    <mergeCell ref="D216:E216"/>
    <mergeCell ref="D209:E209"/>
    <mergeCell ref="D210:E210"/>
    <mergeCell ref="D211:E211"/>
    <mergeCell ref="D212:E212"/>
    <mergeCell ref="B246:C246"/>
    <mergeCell ref="B235:C235"/>
    <mergeCell ref="D176:E176"/>
    <mergeCell ref="D177:E177"/>
    <mergeCell ref="D178:E178"/>
    <mergeCell ref="D179:E179"/>
    <mergeCell ref="B231:C231"/>
    <mergeCell ref="B243:C243"/>
    <mergeCell ref="D202:E202"/>
    <mergeCell ref="D203:E203"/>
    <mergeCell ref="D204:E204"/>
    <mergeCell ref="D213:E213"/>
    <mergeCell ref="D214:E214"/>
    <mergeCell ref="D215:E215"/>
    <mergeCell ref="D180:E180"/>
    <mergeCell ref="D181:E181"/>
    <mergeCell ref="D182:E182"/>
    <mergeCell ref="D183:E183"/>
    <mergeCell ref="D184:E184"/>
    <mergeCell ref="D185:E185"/>
    <mergeCell ref="D186:E186"/>
    <mergeCell ref="D187:E187"/>
    <mergeCell ref="D188:E188"/>
    <mergeCell ref="D189:E189"/>
    <mergeCell ref="B236:C236"/>
    <mergeCell ref="B237:C237"/>
    <mergeCell ref="G146:J146"/>
    <mergeCell ref="D233:E233"/>
    <mergeCell ref="D234:E234"/>
    <mergeCell ref="D246:E246"/>
    <mergeCell ref="D235:E235"/>
    <mergeCell ref="B265:C265"/>
    <mergeCell ref="D190:E190"/>
    <mergeCell ref="D191:E191"/>
    <mergeCell ref="D192:E192"/>
    <mergeCell ref="D193:E193"/>
    <mergeCell ref="D240:E240"/>
    <mergeCell ref="D241:E241"/>
    <mergeCell ref="D245:E245"/>
    <mergeCell ref="D247:E247"/>
    <mergeCell ref="D248:E248"/>
    <mergeCell ref="B146:C146"/>
    <mergeCell ref="D146:E146"/>
    <mergeCell ref="D194:E194"/>
    <mergeCell ref="D195:E195"/>
    <mergeCell ref="D196:E196"/>
    <mergeCell ref="B250:C250"/>
    <mergeCell ref="D173:E173"/>
    <mergeCell ref="D174:E174"/>
    <mergeCell ref="D175:E175"/>
  </mergeCells>
  <conditionalFormatting sqref="K37:L37">
    <cfRule type="expression" dxfId="257" priority="85" stopIfTrue="1">
      <formula>$K$37=$S$58</formula>
    </cfRule>
    <cfRule type="expression" dxfId="256" priority="86" stopIfTrue="1">
      <formula>$K$37=$S$57</formula>
    </cfRule>
  </conditionalFormatting>
  <conditionalFormatting sqref="K32:L32">
    <cfRule type="expression" dxfId="255" priority="83" stopIfTrue="1">
      <formula>$K$32=$S$58</formula>
    </cfRule>
    <cfRule type="expression" dxfId="254" priority="84" stopIfTrue="1">
      <formula>$K$32=$S$57</formula>
    </cfRule>
  </conditionalFormatting>
  <conditionalFormatting sqref="K27:L27">
    <cfRule type="expression" dxfId="253" priority="81" stopIfTrue="1">
      <formula>$K$27=$S$58</formula>
    </cfRule>
    <cfRule type="expression" dxfId="252" priority="82" stopIfTrue="1">
      <formula>$K$27=$S$57</formula>
    </cfRule>
  </conditionalFormatting>
  <conditionalFormatting sqref="K22:L22">
    <cfRule type="expression" dxfId="251" priority="79" stopIfTrue="1">
      <formula>$K$22=$S$58</formula>
    </cfRule>
    <cfRule type="expression" dxfId="250" priority="80" stopIfTrue="1">
      <formula>$K$22=$S$57</formula>
    </cfRule>
  </conditionalFormatting>
  <conditionalFormatting sqref="K17:L17">
    <cfRule type="expression" dxfId="249" priority="77" stopIfTrue="1">
      <formula>$K$17=$S$58</formula>
    </cfRule>
    <cfRule type="expression" dxfId="248" priority="78" stopIfTrue="1">
      <formula>$K$17=$S$57</formula>
    </cfRule>
  </conditionalFormatting>
  <conditionalFormatting sqref="K12:L12">
    <cfRule type="expression" dxfId="247" priority="75" stopIfTrue="1">
      <formula>$K$12=$S$58</formula>
    </cfRule>
    <cfRule type="expression" dxfId="246" priority="76" stopIfTrue="1">
      <formula>$K$12=$S$57</formula>
    </cfRule>
  </conditionalFormatting>
  <conditionalFormatting sqref="A12:B12">
    <cfRule type="expression" dxfId="245" priority="73" stopIfTrue="1">
      <formula>$A$12=$I$57</formula>
    </cfRule>
    <cfRule type="expression" dxfId="244" priority="74" stopIfTrue="1">
      <formula>$A$12=$I$58</formula>
    </cfRule>
  </conditionalFormatting>
  <conditionalFormatting sqref="A17:B17">
    <cfRule type="expression" dxfId="243" priority="71">
      <formula>$A$17=$I$57</formula>
    </cfRule>
    <cfRule type="expression" dxfId="242" priority="72">
      <formula>$A$17=$I$58</formula>
    </cfRule>
  </conditionalFormatting>
  <conditionalFormatting sqref="A22:B22">
    <cfRule type="expression" dxfId="241" priority="69" stopIfTrue="1">
      <formula>$A$22=$I$58</formula>
    </cfRule>
    <cfRule type="expression" dxfId="240" priority="70" stopIfTrue="1">
      <formula>$A$22=$I$57</formula>
    </cfRule>
  </conditionalFormatting>
  <conditionalFormatting sqref="A27:B27">
    <cfRule type="expression" dxfId="239" priority="67" stopIfTrue="1">
      <formula>$A$27=$I$58</formula>
    </cfRule>
    <cfRule type="expression" dxfId="238" priority="68" stopIfTrue="1">
      <formula>$A$27=$I$57</formula>
    </cfRule>
  </conditionalFormatting>
  <conditionalFormatting sqref="A32:B32">
    <cfRule type="expression" dxfId="237" priority="65" stopIfTrue="1">
      <formula>$A$32=$I$58</formula>
    </cfRule>
    <cfRule type="expression" dxfId="236" priority="66" stopIfTrue="1">
      <formula>$A$32=$I$57</formula>
    </cfRule>
  </conditionalFormatting>
  <conditionalFormatting sqref="A37:B37">
    <cfRule type="expression" dxfId="235" priority="63" stopIfTrue="1">
      <formula>$A$37=$I$58</formula>
    </cfRule>
    <cfRule type="expression" dxfId="234"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233" priority="62" stopIfTrue="1">
      <formula>ISERROR(A8)</formula>
    </cfRule>
  </conditionalFormatting>
  <conditionalFormatting sqref="L1:N1">
    <cfRule type="expression" dxfId="232" priority="61" stopIfTrue="1">
      <formula>$L$1=0</formula>
    </cfRule>
  </conditionalFormatting>
  <conditionalFormatting sqref="Q1:S1">
    <cfRule type="expression" dxfId="231" priority="60" stopIfTrue="1">
      <formula>$Q$1=0</formula>
    </cfRule>
  </conditionalFormatting>
  <conditionalFormatting sqref="C46:D46">
    <cfRule type="expression" dxfId="230" priority="58" stopIfTrue="1">
      <formula>$N$14&gt;$C$46</formula>
    </cfRule>
    <cfRule type="expression" dxfId="229" priority="59" stopIfTrue="1">
      <formula>$C$46=0</formula>
    </cfRule>
  </conditionalFormatting>
  <conditionalFormatting sqref="C47:D47">
    <cfRule type="expression" dxfId="228" priority="56" stopIfTrue="1">
      <formula>$C$47&lt;$O$34+$E$34</formula>
    </cfRule>
    <cfRule type="expression" dxfId="227" priority="57" stopIfTrue="1">
      <formula>$C$47=0</formula>
    </cfRule>
  </conditionalFormatting>
  <conditionalFormatting sqref="J46:K46">
    <cfRule type="containsText" dxfId="226" priority="54" stopIfTrue="1" operator="containsText" text="°C">
      <formula>NOT(ISERROR(SEARCH("°C",J46)))</formula>
    </cfRule>
    <cfRule type="expression" dxfId="225" priority="55" stopIfTrue="1">
      <formula>$J$46=0</formula>
    </cfRule>
  </conditionalFormatting>
  <conditionalFormatting sqref="J47:K47">
    <cfRule type="expression" dxfId="224" priority="53" stopIfTrue="1">
      <formula>$J$47=0</formula>
    </cfRule>
  </conditionalFormatting>
  <conditionalFormatting sqref="Q47">
    <cfRule type="expression" dxfId="223" priority="52" stopIfTrue="1">
      <formula>$Q$47=0</formula>
    </cfRule>
  </conditionalFormatting>
  <conditionalFormatting sqref="Y97:Y105 V106:W117 Y95 B107:B265 X68:X105">
    <cfRule type="cellIs" dxfId="222" priority="51" stopIfTrue="1" operator="equal">
      <formula>"žž"</formula>
    </cfRule>
  </conditionalFormatting>
  <conditionalFormatting sqref="E57:H57">
    <cfRule type="containsErrors" dxfId="221" priority="50" stopIfTrue="1">
      <formula>ISERROR(E57)</formula>
    </cfRule>
  </conditionalFormatting>
  <conditionalFormatting sqref="A57">
    <cfRule type="expression" dxfId="220" priority="48" stopIfTrue="1">
      <formula>$A$57&gt;0</formula>
    </cfRule>
    <cfRule type="expression" dxfId="219" priority="49" stopIfTrue="1">
      <formula>$I$57&gt;0</formula>
    </cfRule>
  </conditionalFormatting>
  <conditionalFormatting sqref="A58">
    <cfRule type="expression" dxfId="218" priority="46" stopIfTrue="1">
      <formula>$A$58&gt;0</formula>
    </cfRule>
    <cfRule type="expression" dxfId="217" priority="47" stopIfTrue="1">
      <formula>$I$58&gt;0</formula>
    </cfRule>
  </conditionalFormatting>
  <conditionalFormatting sqref="K57">
    <cfRule type="expression" dxfId="216" priority="44" stopIfTrue="1">
      <formula>$K$57&gt;0</formula>
    </cfRule>
    <cfRule type="expression" dxfId="215" priority="45" stopIfTrue="1">
      <formula>$S$57&gt;0</formula>
    </cfRule>
  </conditionalFormatting>
  <conditionalFormatting sqref="K58">
    <cfRule type="expression" dxfId="214" priority="42" stopIfTrue="1">
      <formula>$K$58&gt;0</formula>
    </cfRule>
    <cfRule type="expression" dxfId="213" priority="43" stopIfTrue="1">
      <formula>$S$58&gt;0</formula>
    </cfRule>
  </conditionalFormatting>
  <conditionalFormatting sqref="D57">
    <cfRule type="expression" dxfId="212" priority="39" stopIfTrue="1">
      <formula>$O$34&gt;0</formula>
    </cfRule>
    <cfRule type="expression" dxfId="211" priority="40" stopIfTrue="1">
      <formula>$E$34&gt;0</formula>
    </cfRule>
    <cfRule type="expression" dxfId="210" priority="41" stopIfTrue="1">
      <formula>$D$57=0</formula>
    </cfRule>
  </conditionalFormatting>
  <conditionalFormatting sqref="I57">
    <cfRule type="expression" dxfId="209" priority="36" stopIfTrue="1">
      <formula>$O$34&gt;0</formula>
    </cfRule>
    <cfRule type="expression" dxfId="208" priority="37" stopIfTrue="1">
      <formula>$E$34&gt;0</formula>
    </cfRule>
    <cfRule type="expression" dxfId="207" priority="38" stopIfTrue="1">
      <formula>$I$57=0</formula>
    </cfRule>
  </conditionalFormatting>
  <conditionalFormatting sqref="D58">
    <cfRule type="expression" dxfId="206" priority="33" stopIfTrue="1">
      <formula>$O$34&gt;0</formula>
    </cfRule>
    <cfRule type="expression" dxfId="205" priority="34" stopIfTrue="1">
      <formula>$E$34&gt;0</formula>
    </cfRule>
    <cfRule type="expression" dxfId="204" priority="35" stopIfTrue="1">
      <formula>$D$58=0</formula>
    </cfRule>
  </conditionalFormatting>
  <conditionalFormatting sqref="I58">
    <cfRule type="expression" dxfId="203" priority="30" stopIfTrue="1">
      <formula>$O$34&gt;0</formula>
    </cfRule>
    <cfRule type="expression" dxfId="202" priority="31" stopIfTrue="1">
      <formula>$E$34&gt;0</formula>
    </cfRule>
    <cfRule type="expression" dxfId="201" priority="32" stopIfTrue="1">
      <formula>$I$58=0</formula>
    </cfRule>
  </conditionalFormatting>
  <conditionalFormatting sqref="N57">
    <cfRule type="expression" dxfId="200" priority="27" stopIfTrue="1">
      <formula>$O$34&gt;0</formula>
    </cfRule>
    <cfRule type="expression" dxfId="199" priority="28" stopIfTrue="1">
      <formula>$E$34&gt;0</formula>
    </cfRule>
    <cfRule type="expression" dxfId="198" priority="29" stopIfTrue="1">
      <formula>$N$57=0</formula>
    </cfRule>
  </conditionalFormatting>
  <conditionalFormatting sqref="S57">
    <cfRule type="expression" dxfId="197" priority="24" stopIfTrue="1">
      <formula>$E$34&gt;0</formula>
    </cfRule>
    <cfRule type="expression" dxfId="196" priority="25" stopIfTrue="1">
      <formula>$O$34&gt;0</formula>
    </cfRule>
    <cfRule type="expression" dxfId="195" priority="26" stopIfTrue="1">
      <formula>$S$57=0</formula>
    </cfRule>
  </conditionalFormatting>
  <conditionalFormatting sqref="N58">
    <cfRule type="expression" dxfId="194" priority="21" stopIfTrue="1">
      <formula>$O$34&gt;0</formula>
    </cfRule>
    <cfRule type="expression" dxfId="193" priority="22" stopIfTrue="1">
      <formula>$E$34&gt;0</formula>
    </cfRule>
    <cfRule type="expression" dxfId="192" priority="23" stopIfTrue="1">
      <formula>$N$58=0</formula>
    </cfRule>
  </conditionalFormatting>
  <conditionalFormatting sqref="S58">
    <cfRule type="expression" dxfId="191" priority="18" stopIfTrue="1">
      <formula>$O$34&gt;0</formula>
    </cfRule>
    <cfRule type="expression" dxfId="190" priority="19" stopIfTrue="1">
      <formula>$E$34&gt;0</formula>
    </cfRule>
    <cfRule type="expression" dxfId="189" priority="20" stopIfTrue="1">
      <formula>$S$58=0</formula>
    </cfRule>
  </conditionalFormatting>
  <conditionalFormatting sqref="X268:X281 Y275:Y276">
    <cfRule type="cellIs" dxfId="188" priority="17" stopIfTrue="1" operator="equal">
      <formula>"žž"</formula>
    </cfRule>
  </conditionalFormatting>
  <conditionalFormatting sqref="A12:B12">
    <cfRule type="expression" dxfId="187" priority="16">
      <formula>$A$12&gt;0</formula>
    </cfRule>
  </conditionalFormatting>
  <conditionalFormatting sqref="A17:B17">
    <cfRule type="expression" dxfId="186" priority="15">
      <formula>$A$17&gt;0</formula>
    </cfRule>
  </conditionalFormatting>
  <conditionalFormatting sqref="B3:I3">
    <cfRule type="expression" dxfId="185" priority="14" stopIfTrue="1">
      <formula>$B$3&lt;$A$12</formula>
    </cfRule>
  </conditionalFormatting>
  <conditionalFormatting sqref="L3:S3">
    <cfRule type="expression" dxfId="184" priority="13" stopIfTrue="1">
      <formula>$L$3&lt;$K$12</formula>
    </cfRule>
  </conditionalFormatting>
  <conditionalFormatting sqref="A10:B11">
    <cfRule type="expression" dxfId="183" priority="12" stopIfTrue="1">
      <formula>$A$12&lt;$D$9</formula>
    </cfRule>
  </conditionalFormatting>
  <conditionalFormatting sqref="A15:B16">
    <cfRule type="expression" dxfId="182" priority="11" stopIfTrue="1">
      <formula>$A$17&lt;$D$14</formula>
    </cfRule>
  </conditionalFormatting>
  <conditionalFormatting sqref="A20:B21">
    <cfRule type="expression" dxfId="181" priority="10" stopIfTrue="1">
      <formula>$A$22&lt;$D$19</formula>
    </cfRule>
  </conditionalFormatting>
  <conditionalFormatting sqref="A25:B26">
    <cfRule type="expression" dxfId="180" priority="9" stopIfTrue="1">
      <formula>$A$27&lt;$D$24</formula>
    </cfRule>
  </conditionalFormatting>
  <conditionalFormatting sqref="A30:B31">
    <cfRule type="expression" dxfId="179" priority="8" stopIfTrue="1">
      <formula>$A$32&lt;$D$29</formula>
    </cfRule>
  </conditionalFormatting>
  <conditionalFormatting sqref="A35:B36">
    <cfRule type="expression" dxfId="178" priority="7" stopIfTrue="1">
      <formula>$A$37&lt;$D$34</formula>
    </cfRule>
  </conditionalFormatting>
  <conditionalFormatting sqref="K8:L9">
    <cfRule type="expression" dxfId="177" priority="6" stopIfTrue="1">
      <formula>$K$12&lt;$N$9</formula>
    </cfRule>
  </conditionalFormatting>
  <conditionalFormatting sqref="K13:L14">
    <cfRule type="expression" dxfId="176" priority="5" stopIfTrue="1">
      <formula>$K$17&lt;$N$14</formula>
    </cfRule>
  </conditionalFormatting>
  <conditionalFormatting sqref="K18:L19">
    <cfRule type="expression" dxfId="175" priority="4" stopIfTrue="1">
      <formula>$K$22&lt;$N$19</formula>
    </cfRule>
  </conditionalFormatting>
  <conditionalFormatting sqref="K23:L24">
    <cfRule type="expression" dxfId="174" priority="3" stopIfTrue="1">
      <formula>$K$27&lt;$N$24</formula>
    </cfRule>
  </conditionalFormatting>
  <conditionalFormatting sqref="K28:L29">
    <cfRule type="expression" dxfId="173" priority="2" stopIfTrue="1">
      <formula>$K$32&lt;$N$29</formula>
    </cfRule>
  </conditionalFormatting>
  <conditionalFormatting sqref="K33:L34">
    <cfRule type="expression" dxfId="172" priority="1" stopIfTrue="1">
      <formula>$K$37&lt;$N$34</formula>
    </cfRule>
  </conditionalFormatting>
  <dataValidations count="8">
    <dataValidation type="whole" allowBlank="1" showInputMessage="1" showErrorMessage="1" prompt="bez tečky" sqref="A57 K57">
      <formula1>1</formula1>
      <formula2>200</formula2>
    </dataValidation>
    <dataValidation allowBlank="1" showInputMessage="1" showErrorMessage="1" prompt="bez °C" sqref="J46:K46"/>
    <dataValidation allowBlank="1" showInputMessage="1" showErrorMessage="1" prompt="s dvojtečkou" sqref="C46:D47"/>
    <dataValidation allowBlank="1" showInputMessage="1" showErrorMessage="1" promptTitle="stisk Ctrl a ; (středníku)" prompt="zapíše dnešní datum" sqref="Q1:S1"/>
    <dataValidation type="list" showErrorMessage="1" prompt="Vyber dráhu" sqref="L1:N1">
      <formula1>$P$92:$P$104</formula1>
    </dataValidation>
    <dataValidation type="list" showInputMessage="1" showErrorMessage="1" sqref="L3:S3 B3:I3">
      <formula1>$B$268:$B$282</formula1>
    </dataValidation>
    <dataValidation type="whole" allowBlank="1" showInputMessage="1" showErrorMessage="1" sqref="K58">
      <formula1>1</formula1>
      <formula2>200</formula2>
    </dataValidation>
    <dataValidation type="whole" allowBlank="1" showInputMessage="1" showErrorMessage="1" errorTitle="Zadej číslo !" error="Pozor, musíš zadat celé číslo." sqref="N57:N58 S57:S58 I57:I58 D57:D5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273" customWidth="1"/>
    <col min="2" max="2" width="15.7109375" style="273" customWidth="1"/>
    <col min="3" max="3" width="5.7109375" style="273" customWidth="1"/>
    <col min="4" max="5" width="6.7109375" style="273" customWidth="1"/>
    <col min="6" max="6" width="4.7109375" style="273" customWidth="1"/>
    <col min="7" max="7" width="6.7109375" style="273" customWidth="1"/>
    <col min="8" max="8" width="6.28515625" style="273" customWidth="1"/>
    <col min="9" max="9" width="6.7109375" style="273" customWidth="1"/>
    <col min="10" max="10" width="1.7109375" style="273" customWidth="1"/>
    <col min="11" max="11" width="10.7109375" style="273" customWidth="1"/>
    <col min="12" max="12" width="15.7109375" style="273" customWidth="1"/>
    <col min="13" max="13" width="5.7109375" style="273" customWidth="1"/>
    <col min="14" max="15" width="6.7109375" style="273" customWidth="1"/>
    <col min="16" max="16" width="4.7109375" style="273" customWidth="1"/>
    <col min="17" max="17" width="6.7109375" style="273" customWidth="1"/>
    <col min="18" max="18" width="6.28515625" style="273" customWidth="1"/>
    <col min="19" max="19" width="6.7109375" style="273" customWidth="1"/>
    <col min="20" max="20" width="9.140625" style="273" customWidth="1"/>
    <col min="21" max="16384" width="9.140625" style="272"/>
  </cols>
  <sheetData>
    <row r="1" spans="1:19" s="272" customFormat="1" ht="26.25" customHeight="1">
      <c r="A1" s="273"/>
      <c r="B1" s="525" t="s">
        <v>0</v>
      </c>
      <c r="C1" s="525"/>
      <c r="D1" s="527" t="s">
        <v>1</v>
      </c>
      <c r="E1" s="527"/>
      <c r="F1" s="527"/>
      <c r="G1" s="527"/>
      <c r="H1" s="527"/>
      <c r="I1" s="527"/>
      <c r="J1" s="273"/>
      <c r="K1" s="302" t="s">
        <v>2</v>
      </c>
      <c r="L1" s="521" t="s">
        <v>3</v>
      </c>
      <c r="M1" s="521"/>
      <c r="N1" s="521"/>
      <c r="O1" s="522" t="s">
        <v>4</v>
      </c>
      <c r="P1" s="522"/>
      <c r="Q1" s="523" t="s">
        <v>420</v>
      </c>
      <c r="R1" s="524"/>
      <c r="S1" s="524"/>
    </row>
    <row r="2" spans="1:19" s="272" customFormat="1" ht="6" customHeight="1" thickBot="1">
      <c r="A2" s="273"/>
      <c r="B2" s="526"/>
      <c r="C2" s="526"/>
      <c r="D2" s="273"/>
      <c r="E2" s="273"/>
      <c r="F2" s="273"/>
      <c r="G2" s="273"/>
      <c r="H2" s="273"/>
      <c r="I2" s="273"/>
      <c r="J2" s="273"/>
      <c r="K2" s="273"/>
      <c r="L2" s="273"/>
      <c r="M2" s="273"/>
      <c r="N2" s="273"/>
      <c r="O2" s="273"/>
      <c r="P2" s="273"/>
      <c r="Q2" s="273"/>
      <c r="R2" s="273"/>
      <c r="S2" s="273"/>
    </row>
    <row r="3" spans="1:19" s="272" customFormat="1" ht="20.100000000000001" customHeight="1" thickBot="1">
      <c r="A3" s="341" t="s">
        <v>6</v>
      </c>
      <c r="B3" s="518" t="s">
        <v>419</v>
      </c>
      <c r="C3" s="519"/>
      <c r="D3" s="519"/>
      <c r="E3" s="519"/>
      <c r="F3" s="519"/>
      <c r="G3" s="519"/>
      <c r="H3" s="519"/>
      <c r="I3" s="520"/>
      <c r="J3" s="273"/>
      <c r="K3" s="341" t="s">
        <v>8</v>
      </c>
      <c r="L3" s="518" t="s">
        <v>95</v>
      </c>
      <c r="M3" s="519"/>
      <c r="N3" s="519"/>
      <c r="O3" s="519"/>
      <c r="P3" s="519"/>
      <c r="Q3" s="519"/>
      <c r="R3" s="519"/>
      <c r="S3" s="520"/>
    </row>
    <row r="4" spans="1:19" s="272" customFormat="1" ht="5.0999999999999996" customHeight="1" thickBot="1">
      <c r="A4" s="273"/>
      <c r="B4" s="273"/>
      <c r="C4" s="273"/>
      <c r="D4" s="273"/>
      <c r="E4" s="273"/>
      <c r="F4" s="273"/>
      <c r="G4" s="273"/>
      <c r="H4" s="273"/>
      <c r="I4" s="273"/>
      <c r="J4" s="273"/>
      <c r="K4" s="273"/>
      <c r="L4" s="273"/>
      <c r="M4" s="273"/>
      <c r="N4" s="273"/>
      <c r="O4" s="273"/>
      <c r="P4" s="273"/>
      <c r="Q4" s="273"/>
      <c r="R4" s="273"/>
      <c r="S4" s="273"/>
    </row>
    <row r="5" spans="1:19" s="272" customFormat="1" ht="12.95" customHeight="1">
      <c r="A5" s="533" t="s">
        <v>10</v>
      </c>
      <c r="B5" s="534"/>
      <c r="C5" s="528" t="s">
        <v>11</v>
      </c>
      <c r="D5" s="530" t="s">
        <v>12</v>
      </c>
      <c r="E5" s="531"/>
      <c r="F5" s="531"/>
      <c r="G5" s="532"/>
      <c r="H5" s="504" t="s">
        <v>13</v>
      </c>
      <c r="I5" s="505"/>
      <c r="J5" s="273"/>
      <c r="K5" s="533" t="s">
        <v>10</v>
      </c>
      <c r="L5" s="534"/>
      <c r="M5" s="528" t="s">
        <v>11</v>
      </c>
      <c r="N5" s="530" t="s">
        <v>12</v>
      </c>
      <c r="O5" s="531"/>
      <c r="P5" s="531"/>
      <c r="Q5" s="532"/>
      <c r="R5" s="504" t="s">
        <v>13</v>
      </c>
      <c r="S5" s="505"/>
    </row>
    <row r="6" spans="1:19" s="272" customFormat="1" ht="12.95" customHeight="1" thickBot="1">
      <c r="A6" s="535" t="s">
        <v>14</v>
      </c>
      <c r="B6" s="536"/>
      <c r="C6" s="529"/>
      <c r="D6" s="340" t="s">
        <v>15</v>
      </c>
      <c r="E6" s="339" t="s">
        <v>16</v>
      </c>
      <c r="F6" s="339" t="s">
        <v>17</v>
      </c>
      <c r="G6" s="338" t="s">
        <v>18</v>
      </c>
      <c r="H6" s="337" t="s">
        <v>19</v>
      </c>
      <c r="I6" s="336" t="s">
        <v>20</v>
      </c>
      <c r="J6" s="273"/>
      <c r="K6" s="535" t="s">
        <v>14</v>
      </c>
      <c r="L6" s="536"/>
      <c r="M6" s="529"/>
      <c r="N6" s="340" t="s">
        <v>15</v>
      </c>
      <c r="O6" s="339" t="s">
        <v>16</v>
      </c>
      <c r="P6" s="339" t="s">
        <v>17</v>
      </c>
      <c r="Q6" s="338" t="s">
        <v>18</v>
      </c>
      <c r="R6" s="337" t="s">
        <v>19</v>
      </c>
      <c r="S6" s="336" t="s">
        <v>20</v>
      </c>
    </row>
    <row r="7" spans="1:19" s="272" customFormat="1" ht="5.0999999999999996" customHeight="1" thickBot="1">
      <c r="A7" s="273"/>
      <c r="B7" s="273"/>
      <c r="C7" s="273"/>
      <c r="D7" s="273"/>
      <c r="E7" s="273"/>
      <c r="F7" s="273"/>
      <c r="G7" s="273"/>
      <c r="H7" s="273"/>
      <c r="I7" s="273"/>
      <c r="J7" s="273"/>
      <c r="K7" s="273"/>
      <c r="L7" s="273"/>
      <c r="M7" s="273"/>
      <c r="N7" s="273"/>
      <c r="O7" s="273"/>
      <c r="P7" s="273"/>
      <c r="Q7" s="273"/>
      <c r="R7" s="273"/>
      <c r="S7" s="273"/>
    </row>
    <row r="8" spans="1:19" s="272" customFormat="1" ht="12.95" customHeight="1">
      <c r="A8" s="514" t="s">
        <v>418</v>
      </c>
      <c r="B8" s="515"/>
      <c r="C8" s="335">
        <v>1</v>
      </c>
      <c r="D8" s="334">
        <v>118</v>
      </c>
      <c r="E8" s="333">
        <v>61</v>
      </c>
      <c r="F8" s="333">
        <v>5</v>
      </c>
      <c r="G8" s="332">
        <f>IF(AND(ISBLANK(D8),ISBLANK(E8)),"",D8+E8)</f>
        <v>179</v>
      </c>
      <c r="H8" s="331">
        <f>IF(OR(ISNUMBER($G8),ISNUMBER($Q8)),(SIGN(N($G8)-N($Q8))+1)/2,"")</f>
        <v>0</v>
      </c>
      <c r="I8" s="325"/>
      <c r="J8" s="273"/>
      <c r="K8" s="514" t="s">
        <v>417</v>
      </c>
      <c r="L8" s="515"/>
      <c r="M8" s="335">
        <v>1</v>
      </c>
      <c r="N8" s="334">
        <v>148</v>
      </c>
      <c r="O8" s="333">
        <v>62</v>
      </c>
      <c r="P8" s="333">
        <v>5</v>
      </c>
      <c r="Q8" s="332">
        <f>IF(AND(ISBLANK(N8),ISBLANK(O8)),"",N8+O8)</f>
        <v>210</v>
      </c>
      <c r="R8" s="331">
        <f>IF(ISNUMBER($H8),1-$H8,"")</f>
        <v>1</v>
      </c>
      <c r="S8" s="325"/>
    </row>
    <row r="9" spans="1:19" s="272" customFormat="1" ht="12.95" customHeight="1">
      <c r="A9" s="516"/>
      <c r="B9" s="517"/>
      <c r="C9" s="330">
        <v>2</v>
      </c>
      <c r="D9" s="329">
        <v>124</v>
      </c>
      <c r="E9" s="328">
        <v>40</v>
      </c>
      <c r="F9" s="328">
        <v>11</v>
      </c>
      <c r="G9" s="327">
        <f>IF(AND(ISBLANK(D9),ISBLANK(E9)),"",D9+E9)</f>
        <v>164</v>
      </c>
      <c r="H9" s="326">
        <f>IF(OR(ISNUMBER($G9),ISNUMBER($Q9)),(SIGN(N($G9)-N($Q9))+1)/2,"")</f>
        <v>0</v>
      </c>
      <c r="I9" s="325"/>
      <c r="J9" s="273"/>
      <c r="K9" s="516"/>
      <c r="L9" s="517"/>
      <c r="M9" s="330">
        <v>2</v>
      </c>
      <c r="N9" s="329">
        <v>131</v>
      </c>
      <c r="O9" s="328">
        <v>39</v>
      </c>
      <c r="P9" s="328">
        <v>5</v>
      </c>
      <c r="Q9" s="327">
        <f>IF(AND(ISBLANK(N9),ISBLANK(O9)),"",N9+O9)</f>
        <v>170</v>
      </c>
      <c r="R9" s="326">
        <f>IF(ISNUMBER($H9),1-$H9,"")</f>
        <v>1</v>
      </c>
      <c r="S9" s="325"/>
    </row>
    <row r="10" spans="1:19" s="272" customFormat="1" ht="12.95" customHeight="1" thickBot="1">
      <c r="A10" s="506" t="s">
        <v>200</v>
      </c>
      <c r="B10" s="507"/>
      <c r="C10" s="330">
        <v>3</v>
      </c>
      <c r="D10" s="329"/>
      <c r="E10" s="328"/>
      <c r="F10" s="328"/>
      <c r="G10" s="327" t="str">
        <f>IF(AND(ISBLANK(D10),ISBLANK(E10)),"",D10+E10)</f>
        <v/>
      </c>
      <c r="H10" s="326" t="str">
        <f>IF(OR(ISNUMBER($G10),ISNUMBER($Q10)),(SIGN(N($G10)-N($Q10))+1)/2,"")</f>
        <v/>
      </c>
      <c r="I10" s="325"/>
      <c r="J10" s="273"/>
      <c r="K10" s="506" t="s">
        <v>210</v>
      </c>
      <c r="L10" s="507"/>
      <c r="M10" s="330">
        <v>3</v>
      </c>
      <c r="N10" s="329"/>
      <c r="O10" s="328"/>
      <c r="P10" s="328"/>
      <c r="Q10" s="327" t="str">
        <f>IF(AND(ISBLANK(N10),ISBLANK(O10)),"",N10+O10)</f>
        <v/>
      </c>
      <c r="R10" s="326" t="str">
        <f>IF(ISNUMBER($H10),1-$H10,"")</f>
        <v/>
      </c>
      <c r="S10" s="325"/>
    </row>
    <row r="11" spans="1:19" s="272" customFormat="1" ht="12.95" customHeight="1">
      <c r="A11" s="508"/>
      <c r="B11" s="509"/>
      <c r="C11" s="324">
        <v>4</v>
      </c>
      <c r="D11" s="323"/>
      <c r="E11" s="322"/>
      <c r="F11" s="322"/>
      <c r="G11" s="321" t="str">
        <f>IF(AND(ISBLANK(D11),ISBLANK(E11)),"",D11+E11)</f>
        <v/>
      </c>
      <c r="H11" s="320" t="str">
        <f>IF(OR(ISNUMBER($G11),ISNUMBER($Q11)),(SIGN(N($G11)-N($Q11))+1)/2,"")</f>
        <v/>
      </c>
      <c r="I11" s="512">
        <f>IF(ISNUMBER(H12),(SIGN(1000*($H12-$R12)+$G12-$Q12)+1)/2,"")</f>
        <v>0</v>
      </c>
      <c r="J11" s="273"/>
      <c r="K11" s="508"/>
      <c r="L11" s="509"/>
      <c r="M11" s="324">
        <v>4</v>
      </c>
      <c r="N11" s="323"/>
      <c r="O11" s="322"/>
      <c r="P11" s="322"/>
      <c r="Q11" s="321" t="str">
        <f>IF(AND(ISBLANK(N11),ISBLANK(O11)),"",N11+O11)</f>
        <v/>
      </c>
      <c r="R11" s="320" t="str">
        <f>IF(ISNUMBER($H11),1-$H11,"")</f>
        <v/>
      </c>
      <c r="S11" s="512">
        <f>IF(ISNUMBER($I11),1-$I11,"")</f>
        <v>1</v>
      </c>
    </row>
    <row r="12" spans="1:19" s="272" customFormat="1" ht="15.95" customHeight="1" thickBot="1">
      <c r="A12" s="510">
        <v>15539</v>
      </c>
      <c r="B12" s="511"/>
      <c r="C12" s="318" t="s">
        <v>18</v>
      </c>
      <c r="D12" s="315">
        <f>IF(ISNUMBER($G12),SUM(D8:D11),"")</f>
        <v>242</v>
      </c>
      <c r="E12" s="317">
        <f>IF(ISNUMBER($G12),SUM(E8:E11),"")</f>
        <v>101</v>
      </c>
      <c r="F12" s="317">
        <f>IF(ISNUMBER($G12),SUM(F8:F11),"")</f>
        <v>16</v>
      </c>
      <c r="G12" s="316">
        <f>IF(SUM($G8:$G11)+SUM($Q8:$Q11)&gt;0,SUM(G8:G11),"")</f>
        <v>343</v>
      </c>
      <c r="H12" s="315">
        <f>IF(ISNUMBER($G12),SUM(H8:H11),"")</f>
        <v>0</v>
      </c>
      <c r="I12" s="513"/>
      <c r="J12" s="273"/>
      <c r="K12" s="510">
        <v>5879</v>
      </c>
      <c r="L12" s="511"/>
      <c r="M12" s="318" t="s">
        <v>18</v>
      </c>
      <c r="N12" s="315">
        <f>IF(ISNUMBER($G12),SUM(N8:N11),"")</f>
        <v>279</v>
      </c>
      <c r="O12" s="317">
        <f>IF(ISNUMBER($G12),SUM(O8:O11),"")</f>
        <v>101</v>
      </c>
      <c r="P12" s="317">
        <f>IF(ISNUMBER($G12),SUM(P8:P11),"")</f>
        <v>10</v>
      </c>
      <c r="Q12" s="316">
        <f>IF(SUM($G8:$G11)+SUM($Q8:$Q11)&gt;0,SUM(Q8:Q11),"")</f>
        <v>380</v>
      </c>
      <c r="R12" s="315">
        <f>IF(ISNUMBER($G12),SUM(R8:R11),"")</f>
        <v>2</v>
      </c>
      <c r="S12" s="513"/>
    </row>
    <row r="13" spans="1:19" s="272" customFormat="1" ht="12.95" customHeight="1">
      <c r="A13" s="514" t="s">
        <v>416</v>
      </c>
      <c r="B13" s="515"/>
      <c r="C13" s="335">
        <v>1</v>
      </c>
      <c r="D13" s="334">
        <v>153</v>
      </c>
      <c r="E13" s="333">
        <v>72</v>
      </c>
      <c r="F13" s="333">
        <v>2</v>
      </c>
      <c r="G13" s="332">
        <f>IF(AND(ISBLANK(D13),ISBLANK(E13)),"",D13+E13)</f>
        <v>225</v>
      </c>
      <c r="H13" s="331">
        <f>IF(OR(ISNUMBER($G13),ISNUMBER($Q13)),(SIGN(N($G13)-N($Q13))+1)/2,"")</f>
        <v>1</v>
      </c>
      <c r="I13" s="325"/>
      <c r="J13" s="273"/>
      <c r="K13" s="514" t="s">
        <v>415</v>
      </c>
      <c r="L13" s="515"/>
      <c r="M13" s="335">
        <v>1</v>
      </c>
      <c r="N13" s="334">
        <v>145</v>
      </c>
      <c r="O13" s="333">
        <v>54</v>
      </c>
      <c r="P13" s="333">
        <v>6</v>
      </c>
      <c r="Q13" s="332">
        <f>IF(AND(ISBLANK(N13),ISBLANK(O13)),"",N13+O13)</f>
        <v>199</v>
      </c>
      <c r="R13" s="331">
        <f>IF(ISNUMBER($H13),1-$H13,"")</f>
        <v>0</v>
      </c>
      <c r="S13" s="325"/>
    </row>
    <row r="14" spans="1:19" s="272" customFormat="1" ht="12.95" customHeight="1">
      <c r="A14" s="516"/>
      <c r="B14" s="517"/>
      <c r="C14" s="330">
        <v>2</v>
      </c>
      <c r="D14" s="329">
        <v>152</v>
      </c>
      <c r="E14" s="328">
        <v>63</v>
      </c>
      <c r="F14" s="328">
        <v>3</v>
      </c>
      <c r="G14" s="327">
        <f>IF(AND(ISBLANK(D14),ISBLANK(E14)),"",D14+E14)</f>
        <v>215</v>
      </c>
      <c r="H14" s="326">
        <f>IF(OR(ISNUMBER($G14),ISNUMBER($Q14)),(SIGN(N($G14)-N($Q14))+1)/2,"")</f>
        <v>1</v>
      </c>
      <c r="I14" s="325"/>
      <c r="J14" s="273"/>
      <c r="K14" s="516"/>
      <c r="L14" s="517"/>
      <c r="M14" s="330">
        <v>2</v>
      </c>
      <c r="N14" s="329">
        <v>130</v>
      </c>
      <c r="O14" s="328">
        <v>60</v>
      </c>
      <c r="P14" s="328">
        <v>8</v>
      </c>
      <c r="Q14" s="327">
        <f>IF(AND(ISBLANK(N14),ISBLANK(O14)),"",N14+O14)</f>
        <v>190</v>
      </c>
      <c r="R14" s="326">
        <f>IF(ISNUMBER($H14),1-$H14,"")</f>
        <v>0</v>
      </c>
      <c r="S14" s="325"/>
    </row>
    <row r="15" spans="1:19" s="272" customFormat="1" ht="12.95" customHeight="1" thickBot="1">
      <c r="A15" s="506" t="s">
        <v>178</v>
      </c>
      <c r="B15" s="507"/>
      <c r="C15" s="330">
        <v>3</v>
      </c>
      <c r="D15" s="329"/>
      <c r="E15" s="328"/>
      <c r="F15" s="328"/>
      <c r="G15" s="327" t="str">
        <f>IF(AND(ISBLANK(D15),ISBLANK(E15)),"",D15+E15)</f>
        <v/>
      </c>
      <c r="H15" s="326" t="str">
        <f>IF(OR(ISNUMBER($G15),ISNUMBER($Q15)),(SIGN(N($G15)-N($Q15))+1)/2,"")</f>
        <v/>
      </c>
      <c r="I15" s="325"/>
      <c r="J15" s="273"/>
      <c r="K15" s="506" t="s">
        <v>157</v>
      </c>
      <c r="L15" s="507"/>
      <c r="M15" s="330">
        <v>3</v>
      </c>
      <c r="N15" s="329"/>
      <c r="O15" s="328"/>
      <c r="P15" s="328"/>
      <c r="Q15" s="327" t="str">
        <f>IF(AND(ISBLANK(N15),ISBLANK(O15)),"",N15+O15)</f>
        <v/>
      </c>
      <c r="R15" s="326" t="str">
        <f>IF(ISNUMBER($H15),1-$H15,"")</f>
        <v/>
      </c>
      <c r="S15" s="325"/>
    </row>
    <row r="16" spans="1:19" s="272" customFormat="1" ht="12.95" customHeight="1">
      <c r="A16" s="508"/>
      <c r="B16" s="509"/>
      <c r="C16" s="324">
        <v>4</v>
      </c>
      <c r="D16" s="323"/>
      <c r="E16" s="322"/>
      <c r="F16" s="322"/>
      <c r="G16" s="321" t="str">
        <f>IF(AND(ISBLANK(D16),ISBLANK(E16)),"",D16+E16)</f>
        <v/>
      </c>
      <c r="H16" s="320" t="str">
        <f>IF(OR(ISNUMBER($G16),ISNUMBER($Q16)),(SIGN(N($G16)-N($Q16))+1)/2,"")</f>
        <v/>
      </c>
      <c r="I16" s="512">
        <f>IF(ISNUMBER(H17),(SIGN(1000*($H17-$R17)+$G17-$Q17)+1)/2,"")</f>
        <v>1</v>
      </c>
      <c r="J16" s="273"/>
      <c r="K16" s="508"/>
      <c r="L16" s="509"/>
      <c r="M16" s="324">
        <v>4</v>
      </c>
      <c r="N16" s="323"/>
      <c r="O16" s="322"/>
      <c r="P16" s="322"/>
      <c r="Q16" s="321" t="str">
        <f>IF(AND(ISBLANK(N16),ISBLANK(O16)),"",N16+O16)</f>
        <v/>
      </c>
      <c r="R16" s="320" t="str">
        <f>IF(ISNUMBER($H16),1-$H16,"")</f>
        <v/>
      </c>
      <c r="S16" s="512">
        <f>IF(ISNUMBER($I16),1-$I16,"")</f>
        <v>0</v>
      </c>
    </row>
    <row r="17" spans="1:19" s="272" customFormat="1" ht="15.95" customHeight="1" thickBot="1">
      <c r="A17" s="510">
        <v>15530</v>
      </c>
      <c r="B17" s="511"/>
      <c r="C17" s="318" t="s">
        <v>18</v>
      </c>
      <c r="D17" s="319">
        <f>IF(ISNUMBER($G17),SUM(D13:D16),"")</f>
        <v>305</v>
      </c>
      <c r="E17" s="317">
        <f>IF(ISNUMBER($G17),SUM(E13:E16),"")</f>
        <v>135</v>
      </c>
      <c r="F17" s="317">
        <f>IF(ISNUMBER($G17),SUM(F13:F16),"")</f>
        <v>5</v>
      </c>
      <c r="G17" s="316">
        <f>IF(SUM($G13:$G16)+SUM($Q13:$Q16)&gt;0,SUM(G13:G16),"")</f>
        <v>440</v>
      </c>
      <c r="H17" s="315">
        <f>IF(ISNUMBER($G17),SUM(H13:H16),"")</f>
        <v>2</v>
      </c>
      <c r="I17" s="513"/>
      <c r="J17" s="273"/>
      <c r="K17" s="510">
        <v>18966</v>
      </c>
      <c r="L17" s="511"/>
      <c r="M17" s="318" t="s">
        <v>18</v>
      </c>
      <c r="N17" s="315">
        <f>IF(ISNUMBER($G17),SUM(N13:N16),"")</f>
        <v>275</v>
      </c>
      <c r="O17" s="317">
        <f>IF(ISNUMBER($G17),SUM(O13:O16),"")</f>
        <v>114</v>
      </c>
      <c r="P17" s="317">
        <f>IF(ISNUMBER($G17),SUM(P13:P16),"")</f>
        <v>14</v>
      </c>
      <c r="Q17" s="316">
        <f>IF(SUM($G13:$G16)+SUM($Q13:$Q16)&gt;0,SUM(Q13:Q16),"")</f>
        <v>389</v>
      </c>
      <c r="R17" s="315">
        <f>IF(ISNUMBER($G17),SUM(R13:R16),"")</f>
        <v>0</v>
      </c>
      <c r="S17" s="513"/>
    </row>
    <row r="18" spans="1:19" s="272" customFormat="1" ht="12.95" customHeight="1">
      <c r="A18" s="514" t="s">
        <v>408</v>
      </c>
      <c r="B18" s="515"/>
      <c r="C18" s="335">
        <v>1</v>
      </c>
      <c r="D18" s="334">
        <v>142</v>
      </c>
      <c r="E18" s="333">
        <v>44</v>
      </c>
      <c r="F18" s="333">
        <v>8</v>
      </c>
      <c r="G18" s="332">
        <f>IF(AND(ISBLANK(D18),ISBLANK(E18)),"",D18+E18)</f>
        <v>186</v>
      </c>
      <c r="H18" s="331">
        <f>IF(OR(ISNUMBER($G18),ISNUMBER($Q18)),(SIGN(N($G18)-N($Q18))+1)/2,"")</f>
        <v>1</v>
      </c>
      <c r="I18" s="325"/>
      <c r="J18" s="273"/>
      <c r="K18" s="514" t="s">
        <v>414</v>
      </c>
      <c r="L18" s="515"/>
      <c r="M18" s="335">
        <v>1</v>
      </c>
      <c r="N18" s="334">
        <v>139</v>
      </c>
      <c r="O18" s="333">
        <v>35</v>
      </c>
      <c r="P18" s="333">
        <v>10</v>
      </c>
      <c r="Q18" s="332">
        <f>IF(AND(ISBLANK(N18),ISBLANK(O18)),"",N18+O18)</f>
        <v>174</v>
      </c>
      <c r="R18" s="331">
        <f>IF(ISNUMBER($H18),1-$H18,"")</f>
        <v>0</v>
      </c>
      <c r="S18" s="325"/>
    </row>
    <row r="19" spans="1:19" s="272" customFormat="1" ht="12.95" customHeight="1">
      <c r="A19" s="516"/>
      <c r="B19" s="517"/>
      <c r="C19" s="330">
        <v>2</v>
      </c>
      <c r="D19" s="329">
        <v>159</v>
      </c>
      <c r="E19" s="328">
        <v>44</v>
      </c>
      <c r="F19" s="328">
        <v>8</v>
      </c>
      <c r="G19" s="327">
        <f>IF(AND(ISBLANK(D19),ISBLANK(E19)),"",D19+E19)</f>
        <v>203</v>
      </c>
      <c r="H19" s="326">
        <f>IF(OR(ISNUMBER($G19),ISNUMBER($Q19)),(SIGN(N($G19)-N($Q19))+1)/2,"")</f>
        <v>0</v>
      </c>
      <c r="I19" s="325"/>
      <c r="J19" s="273"/>
      <c r="K19" s="516"/>
      <c r="L19" s="517"/>
      <c r="M19" s="330">
        <v>2</v>
      </c>
      <c r="N19" s="329">
        <v>144</v>
      </c>
      <c r="O19" s="328">
        <v>61</v>
      </c>
      <c r="P19" s="328">
        <v>4</v>
      </c>
      <c r="Q19" s="327">
        <f>IF(AND(ISBLANK(N19),ISBLANK(O19)),"",N19+O19)</f>
        <v>205</v>
      </c>
      <c r="R19" s="326">
        <f>IF(ISNUMBER($H19),1-$H19,"")</f>
        <v>1</v>
      </c>
      <c r="S19" s="325"/>
    </row>
    <row r="20" spans="1:19" s="272" customFormat="1" ht="12.95" customHeight="1" thickBot="1">
      <c r="A20" s="506" t="s">
        <v>198</v>
      </c>
      <c r="B20" s="507"/>
      <c r="C20" s="330">
        <v>3</v>
      </c>
      <c r="D20" s="329"/>
      <c r="E20" s="328"/>
      <c r="F20" s="328"/>
      <c r="G20" s="327" t="str">
        <f>IF(AND(ISBLANK(D20),ISBLANK(E20)),"",D20+E20)</f>
        <v/>
      </c>
      <c r="H20" s="326" t="str">
        <f>IF(OR(ISNUMBER($G20),ISNUMBER($Q20)),(SIGN(N($G20)-N($Q20))+1)/2,"")</f>
        <v/>
      </c>
      <c r="I20" s="325"/>
      <c r="J20" s="273"/>
      <c r="K20" s="506" t="s">
        <v>216</v>
      </c>
      <c r="L20" s="507"/>
      <c r="M20" s="330">
        <v>3</v>
      </c>
      <c r="N20" s="329"/>
      <c r="O20" s="328"/>
      <c r="P20" s="328"/>
      <c r="Q20" s="327" t="str">
        <f>IF(AND(ISBLANK(N20),ISBLANK(O20)),"",N20+O20)</f>
        <v/>
      </c>
      <c r="R20" s="326" t="str">
        <f>IF(ISNUMBER($H20),1-$H20,"")</f>
        <v/>
      </c>
      <c r="S20" s="325"/>
    </row>
    <row r="21" spans="1:19" s="272" customFormat="1" ht="12.95" customHeight="1">
      <c r="A21" s="508"/>
      <c r="B21" s="509"/>
      <c r="C21" s="324">
        <v>4</v>
      </c>
      <c r="D21" s="323"/>
      <c r="E21" s="322"/>
      <c r="F21" s="322"/>
      <c r="G21" s="321" t="str">
        <f>IF(AND(ISBLANK(D21),ISBLANK(E21)),"",D21+E21)</f>
        <v/>
      </c>
      <c r="H21" s="320" t="str">
        <f>IF(OR(ISNUMBER($G21),ISNUMBER($Q21)),(SIGN(N($G21)-N($Q21))+1)/2,"")</f>
        <v/>
      </c>
      <c r="I21" s="512">
        <f>IF(ISNUMBER(H22),(SIGN(1000*($H22-$R22)+$G22-$Q22)+1)/2,"")</f>
        <v>1</v>
      </c>
      <c r="J21" s="273"/>
      <c r="K21" s="508"/>
      <c r="L21" s="509"/>
      <c r="M21" s="324">
        <v>4</v>
      </c>
      <c r="N21" s="323"/>
      <c r="O21" s="322"/>
      <c r="P21" s="322"/>
      <c r="Q21" s="321" t="str">
        <f>IF(AND(ISBLANK(N21),ISBLANK(O21)),"",N21+O21)</f>
        <v/>
      </c>
      <c r="R21" s="320" t="str">
        <f>IF(ISNUMBER($H21),1-$H21,"")</f>
        <v/>
      </c>
      <c r="S21" s="512">
        <f>IF(ISNUMBER($I21),1-$I21,"")</f>
        <v>0</v>
      </c>
    </row>
    <row r="22" spans="1:19" s="272" customFormat="1" ht="15.95" customHeight="1" thickBot="1">
      <c r="A22" s="510">
        <v>15540</v>
      </c>
      <c r="B22" s="511"/>
      <c r="C22" s="318" t="s">
        <v>18</v>
      </c>
      <c r="D22" s="319">
        <f>IF(ISNUMBER($G22),SUM(D18:D21),"")</f>
        <v>301</v>
      </c>
      <c r="E22" s="317">
        <f>IF(ISNUMBER($G22),SUM(E18:E21),"")</f>
        <v>88</v>
      </c>
      <c r="F22" s="317">
        <f>IF(ISNUMBER($G22),SUM(F18:F21),"")</f>
        <v>16</v>
      </c>
      <c r="G22" s="316">
        <f>IF(SUM($G18:$G21)+SUM($Q18:$Q21)&gt;0,SUM(G18:G21),"")</f>
        <v>389</v>
      </c>
      <c r="H22" s="315">
        <f>IF(ISNUMBER($G22),SUM(H18:H21),"")</f>
        <v>1</v>
      </c>
      <c r="I22" s="513"/>
      <c r="J22" s="273"/>
      <c r="K22" s="510">
        <v>5881</v>
      </c>
      <c r="L22" s="511"/>
      <c r="M22" s="318" t="s">
        <v>18</v>
      </c>
      <c r="N22" s="315">
        <f>IF(ISNUMBER($G22),SUM(N18:N21),"")</f>
        <v>283</v>
      </c>
      <c r="O22" s="317">
        <f>IF(ISNUMBER($G22),SUM(O18:O21),"")</f>
        <v>96</v>
      </c>
      <c r="P22" s="317">
        <f>IF(ISNUMBER($G22),SUM(P18:P21),"")</f>
        <v>14</v>
      </c>
      <c r="Q22" s="316">
        <f>IF(SUM($G18:$G21)+SUM($Q18:$Q21)&gt;0,SUM(Q18:Q21),"")</f>
        <v>379</v>
      </c>
      <c r="R22" s="315">
        <f>IF(ISNUMBER($G22),SUM(R18:R21),"")</f>
        <v>1</v>
      </c>
      <c r="S22" s="513"/>
    </row>
    <row r="23" spans="1:19" s="272" customFormat="1" ht="12.95" customHeight="1">
      <c r="A23" s="514" t="s">
        <v>413</v>
      </c>
      <c r="B23" s="515"/>
      <c r="C23" s="335">
        <v>1</v>
      </c>
      <c r="D23" s="334">
        <v>125</v>
      </c>
      <c r="E23" s="333">
        <v>66</v>
      </c>
      <c r="F23" s="333">
        <v>6</v>
      </c>
      <c r="G23" s="332">
        <f>IF(AND(ISBLANK(D23),ISBLANK(E23)),"",D23+E23)</f>
        <v>191</v>
      </c>
      <c r="H23" s="331">
        <f>IF(OR(ISNUMBER($G23),ISNUMBER($Q23)),(SIGN(N($G23)-N($Q23))+1)/2,"")</f>
        <v>0</v>
      </c>
      <c r="I23" s="325"/>
      <c r="J23" s="273"/>
      <c r="K23" s="514" t="s">
        <v>407</v>
      </c>
      <c r="L23" s="515"/>
      <c r="M23" s="335">
        <v>1</v>
      </c>
      <c r="N23" s="334">
        <v>147</v>
      </c>
      <c r="O23" s="333">
        <v>70</v>
      </c>
      <c r="P23" s="333">
        <v>5</v>
      </c>
      <c r="Q23" s="332">
        <f>IF(AND(ISBLANK(N23),ISBLANK(O23)),"",N23+O23)</f>
        <v>217</v>
      </c>
      <c r="R23" s="331">
        <f>IF(ISNUMBER($H23),1-$H23,"")</f>
        <v>1</v>
      </c>
      <c r="S23" s="325"/>
    </row>
    <row r="24" spans="1:19" s="272" customFormat="1" ht="12.95" customHeight="1">
      <c r="A24" s="516"/>
      <c r="B24" s="517"/>
      <c r="C24" s="330">
        <v>2</v>
      </c>
      <c r="D24" s="329">
        <v>127</v>
      </c>
      <c r="E24" s="328">
        <v>62</v>
      </c>
      <c r="F24" s="328">
        <v>2</v>
      </c>
      <c r="G24" s="327">
        <f>IF(AND(ISBLANK(D24),ISBLANK(E24)),"",D24+E24)</f>
        <v>189</v>
      </c>
      <c r="H24" s="326">
        <f>IF(OR(ISNUMBER($G24),ISNUMBER($Q24)),(SIGN(N($G24)-N($Q24))+1)/2,"")</f>
        <v>0</v>
      </c>
      <c r="I24" s="325"/>
      <c r="J24" s="273"/>
      <c r="K24" s="516"/>
      <c r="L24" s="517"/>
      <c r="M24" s="330">
        <v>2</v>
      </c>
      <c r="N24" s="329">
        <v>133</v>
      </c>
      <c r="O24" s="328">
        <v>62</v>
      </c>
      <c r="P24" s="328">
        <v>7</v>
      </c>
      <c r="Q24" s="327">
        <f>IF(AND(ISBLANK(N24),ISBLANK(O24)),"",N24+O24)</f>
        <v>195</v>
      </c>
      <c r="R24" s="326">
        <f>IF(ISNUMBER($H24),1-$H24,"")</f>
        <v>1</v>
      </c>
      <c r="S24" s="325"/>
    </row>
    <row r="25" spans="1:19" s="272" customFormat="1" ht="12.95" customHeight="1" thickBot="1">
      <c r="A25" s="506" t="s">
        <v>195</v>
      </c>
      <c r="B25" s="507"/>
      <c r="C25" s="330">
        <v>3</v>
      </c>
      <c r="D25" s="329"/>
      <c r="E25" s="328"/>
      <c r="F25" s="328"/>
      <c r="G25" s="327" t="str">
        <f>IF(AND(ISBLANK(D25),ISBLANK(E25)),"",D25+E25)</f>
        <v/>
      </c>
      <c r="H25" s="326" t="str">
        <f>IF(OR(ISNUMBER($G25),ISNUMBER($Q25)),(SIGN(N($G25)-N($Q25))+1)/2,"")</f>
        <v/>
      </c>
      <c r="I25" s="325"/>
      <c r="J25" s="273"/>
      <c r="K25" s="506" t="s">
        <v>172</v>
      </c>
      <c r="L25" s="507"/>
      <c r="M25" s="330">
        <v>3</v>
      </c>
      <c r="N25" s="329"/>
      <c r="O25" s="328"/>
      <c r="P25" s="328"/>
      <c r="Q25" s="327" t="str">
        <f>IF(AND(ISBLANK(N25),ISBLANK(O25)),"",N25+O25)</f>
        <v/>
      </c>
      <c r="R25" s="326" t="str">
        <f>IF(ISNUMBER($H25),1-$H25,"")</f>
        <v/>
      </c>
      <c r="S25" s="325"/>
    </row>
    <row r="26" spans="1:19" s="272" customFormat="1" ht="12.95" customHeight="1">
      <c r="A26" s="508"/>
      <c r="B26" s="509"/>
      <c r="C26" s="324">
        <v>4</v>
      </c>
      <c r="D26" s="323"/>
      <c r="E26" s="322"/>
      <c r="F26" s="322"/>
      <c r="G26" s="321" t="str">
        <f>IF(AND(ISBLANK(D26),ISBLANK(E26)),"",D26+E26)</f>
        <v/>
      </c>
      <c r="H26" s="320" t="str">
        <f>IF(OR(ISNUMBER($G26),ISNUMBER($Q26)),(SIGN(N($G26)-N($Q26))+1)/2,"")</f>
        <v/>
      </c>
      <c r="I26" s="512">
        <f>IF(ISNUMBER(H27),(SIGN(1000*($H27-$R27)+$G27-$Q27)+1)/2,"")</f>
        <v>0</v>
      </c>
      <c r="J26" s="273"/>
      <c r="K26" s="508"/>
      <c r="L26" s="509"/>
      <c r="M26" s="324">
        <v>4</v>
      </c>
      <c r="N26" s="323"/>
      <c r="O26" s="322"/>
      <c r="P26" s="322"/>
      <c r="Q26" s="321" t="str">
        <f>IF(AND(ISBLANK(N26),ISBLANK(O26)),"",N26+O26)</f>
        <v/>
      </c>
      <c r="R26" s="320" t="str">
        <f>IF(ISNUMBER($H26),1-$H26,"")</f>
        <v/>
      </c>
      <c r="S26" s="512">
        <f>IF(ISNUMBER($I26),1-$I26,"")</f>
        <v>1</v>
      </c>
    </row>
    <row r="27" spans="1:19" s="272" customFormat="1" ht="15.95" customHeight="1" thickBot="1">
      <c r="A27" s="510">
        <v>15533</v>
      </c>
      <c r="B27" s="511"/>
      <c r="C27" s="318" t="s">
        <v>18</v>
      </c>
      <c r="D27" s="315">
        <f>IF(ISNUMBER($G27),SUM(D23:D26),"")</f>
        <v>252</v>
      </c>
      <c r="E27" s="317">
        <f>IF(ISNUMBER($G27),SUM(E23:E26),"")</f>
        <v>128</v>
      </c>
      <c r="F27" s="317">
        <f>IF(ISNUMBER($G27),SUM(F23:F26),"")</f>
        <v>8</v>
      </c>
      <c r="G27" s="316">
        <f>IF(SUM($G23:$G26)+SUM($Q23:$Q26)&gt;0,SUM(G23:G26),"")</f>
        <v>380</v>
      </c>
      <c r="H27" s="315">
        <f>IF(ISNUMBER($G27),SUM(H23:H26),"")</f>
        <v>0</v>
      </c>
      <c r="I27" s="513"/>
      <c r="J27" s="273"/>
      <c r="K27" s="510">
        <v>5169</v>
      </c>
      <c r="L27" s="511"/>
      <c r="M27" s="318" t="s">
        <v>18</v>
      </c>
      <c r="N27" s="315">
        <f>IF(ISNUMBER($G27),SUM(N23:N26),"")</f>
        <v>280</v>
      </c>
      <c r="O27" s="317">
        <f>IF(ISNUMBER($G27),SUM(O23:O26),"")</f>
        <v>132</v>
      </c>
      <c r="P27" s="317">
        <f>IF(ISNUMBER($G27),SUM(P23:P26),"")</f>
        <v>12</v>
      </c>
      <c r="Q27" s="316">
        <f>IF(SUM($G23:$G26)+SUM($Q23:$Q26)&gt;0,SUM(Q23:Q26),"")</f>
        <v>412</v>
      </c>
      <c r="R27" s="315">
        <f>IF(ISNUMBER($G27),SUM(R23:R26),"")</f>
        <v>2</v>
      </c>
      <c r="S27" s="513"/>
    </row>
    <row r="28" spans="1:19" s="272" customFormat="1" ht="12.95" customHeight="1">
      <c r="A28" s="514" t="s">
        <v>412</v>
      </c>
      <c r="B28" s="515"/>
      <c r="C28" s="335">
        <v>1</v>
      </c>
      <c r="D28" s="334">
        <v>144</v>
      </c>
      <c r="E28" s="333">
        <v>60</v>
      </c>
      <c r="F28" s="333">
        <v>3</v>
      </c>
      <c r="G28" s="332">
        <f>IF(AND(ISBLANK(D28),ISBLANK(E28)),"",D28+E28)</f>
        <v>204</v>
      </c>
      <c r="H28" s="331">
        <f>IF(OR(ISNUMBER($G28),ISNUMBER($Q28)),(SIGN(N($G28)-N($Q28))+1)/2,"")</f>
        <v>1</v>
      </c>
      <c r="I28" s="325"/>
      <c r="J28" s="273"/>
      <c r="K28" s="514" t="s">
        <v>411</v>
      </c>
      <c r="L28" s="515"/>
      <c r="M28" s="335">
        <v>1</v>
      </c>
      <c r="N28" s="334">
        <v>140</v>
      </c>
      <c r="O28" s="333">
        <v>54</v>
      </c>
      <c r="P28" s="333">
        <v>8</v>
      </c>
      <c r="Q28" s="332">
        <f>IF(AND(ISBLANK(N28),ISBLANK(O28)),"",N28+O28)</f>
        <v>194</v>
      </c>
      <c r="R28" s="331">
        <f>IF(ISNUMBER($H28),1-$H28,"")</f>
        <v>0</v>
      </c>
      <c r="S28" s="325"/>
    </row>
    <row r="29" spans="1:19" s="272" customFormat="1" ht="12.95" customHeight="1">
      <c r="A29" s="516"/>
      <c r="B29" s="517"/>
      <c r="C29" s="330">
        <v>2</v>
      </c>
      <c r="D29" s="329">
        <v>147</v>
      </c>
      <c r="E29" s="328">
        <v>62</v>
      </c>
      <c r="F29" s="328">
        <v>2</v>
      </c>
      <c r="G29" s="327">
        <f>IF(AND(ISBLANK(D29),ISBLANK(E29)),"",D29+E29)</f>
        <v>209</v>
      </c>
      <c r="H29" s="326">
        <f>IF(OR(ISNUMBER($G29),ISNUMBER($Q29)),(SIGN(N($G29)-N($Q29))+1)/2,"")</f>
        <v>1</v>
      </c>
      <c r="I29" s="325"/>
      <c r="J29" s="273"/>
      <c r="K29" s="516"/>
      <c r="L29" s="517"/>
      <c r="M29" s="330">
        <v>2</v>
      </c>
      <c r="N29" s="329">
        <v>133</v>
      </c>
      <c r="O29" s="328">
        <v>54</v>
      </c>
      <c r="P29" s="328">
        <v>6</v>
      </c>
      <c r="Q29" s="327">
        <f>IF(AND(ISBLANK(N29),ISBLANK(O29)),"",N29+O29)</f>
        <v>187</v>
      </c>
      <c r="R29" s="326">
        <f>IF(ISNUMBER($H29),1-$H29,"")</f>
        <v>0</v>
      </c>
      <c r="S29" s="325"/>
    </row>
    <row r="30" spans="1:19" s="272" customFormat="1" ht="12.95" customHeight="1" thickBot="1">
      <c r="A30" s="506" t="s">
        <v>23</v>
      </c>
      <c r="B30" s="507"/>
      <c r="C30" s="330">
        <v>3</v>
      </c>
      <c r="D30" s="329"/>
      <c r="E30" s="328"/>
      <c r="F30" s="328"/>
      <c r="G30" s="327" t="str">
        <f>IF(AND(ISBLANK(D30),ISBLANK(E30)),"",D30+E30)</f>
        <v/>
      </c>
      <c r="H30" s="326" t="str">
        <f>IF(OR(ISNUMBER($G30),ISNUMBER($Q30)),(SIGN(N($G30)-N($Q30))+1)/2,"")</f>
        <v/>
      </c>
      <c r="I30" s="325"/>
      <c r="J30" s="273"/>
      <c r="K30" s="506" t="s">
        <v>183</v>
      </c>
      <c r="L30" s="507"/>
      <c r="M30" s="330">
        <v>3</v>
      </c>
      <c r="N30" s="329"/>
      <c r="O30" s="328"/>
      <c r="P30" s="328"/>
      <c r="Q30" s="327" t="str">
        <f>IF(AND(ISBLANK(N30),ISBLANK(O30)),"",N30+O30)</f>
        <v/>
      </c>
      <c r="R30" s="326" t="str">
        <f>IF(ISNUMBER($H30),1-$H30,"")</f>
        <v/>
      </c>
      <c r="S30" s="325"/>
    </row>
    <row r="31" spans="1:19" s="272" customFormat="1" ht="12.95" customHeight="1">
      <c r="A31" s="508"/>
      <c r="B31" s="509"/>
      <c r="C31" s="324">
        <v>4</v>
      </c>
      <c r="D31" s="323"/>
      <c r="E31" s="322"/>
      <c r="F31" s="322"/>
      <c r="G31" s="321" t="str">
        <f>IF(AND(ISBLANK(D31),ISBLANK(E31)),"",D31+E31)</f>
        <v/>
      </c>
      <c r="H31" s="320" t="str">
        <f>IF(OR(ISNUMBER($G31),ISNUMBER($Q31)),(SIGN(N($G31)-N($Q31))+1)/2,"")</f>
        <v/>
      </c>
      <c r="I31" s="512">
        <f>IF(ISNUMBER(H32),(SIGN(1000*($H32-$R32)+$G32-$Q32)+1)/2,"")</f>
        <v>1</v>
      </c>
      <c r="J31" s="273"/>
      <c r="K31" s="508"/>
      <c r="L31" s="509"/>
      <c r="M31" s="324">
        <v>4</v>
      </c>
      <c r="N31" s="323"/>
      <c r="O31" s="322"/>
      <c r="P31" s="322"/>
      <c r="Q31" s="321" t="str">
        <f>IF(AND(ISBLANK(N31),ISBLANK(O31)),"",N31+O31)</f>
        <v/>
      </c>
      <c r="R31" s="320" t="str">
        <f>IF(ISNUMBER($H31),1-$H31,"")</f>
        <v/>
      </c>
      <c r="S31" s="512">
        <f>IF(ISNUMBER($I31),1-$I31,"")</f>
        <v>0</v>
      </c>
    </row>
    <row r="32" spans="1:19" s="272" customFormat="1" ht="15.95" customHeight="1" thickBot="1">
      <c r="A32" s="510">
        <v>15538</v>
      </c>
      <c r="B32" s="511"/>
      <c r="C32" s="318" t="s">
        <v>18</v>
      </c>
      <c r="D32" s="315">
        <f>IF(ISNUMBER($G32),SUM(D28:D31),"")</f>
        <v>291</v>
      </c>
      <c r="E32" s="317">
        <f>IF(ISNUMBER($G32),SUM(E28:E31),"")</f>
        <v>122</v>
      </c>
      <c r="F32" s="317">
        <f>IF(ISNUMBER($G32),SUM(F28:F31),"")</f>
        <v>5</v>
      </c>
      <c r="G32" s="316">
        <f>IF(SUM($G28:$G31)+SUM($Q28:$Q31)&gt;0,SUM(G28:G31),"")</f>
        <v>413</v>
      </c>
      <c r="H32" s="315">
        <f>IF(ISNUMBER($G32),SUM(H28:H31),"")</f>
        <v>2</v>
      </c>
      <c r="I32" s="513"/>
      <c r="J32" s="273"/>
      <c r="K32" s="510">
        <v>10844</v>
      </c>
      <c r="L32" s="511"/>
      <c r="M32" s="318" t="s">
        <v>18</v>
      </c>
      <c r="N32" s="315">
        <f>IF(ISNUMBER($G32),SUM(N28:N31),"")</f>
        <v>273</v>
      </c>
      <c r="O32" s="317">
        <f>IF(ISNUMBER($G32),SUM(O28:O31),"")</f>
        <v>108</v>
      </c>
      <c r="P32" s="317">
        <f>IF(ISNUMBER($G32),SUM(P28:P31),"")</f>
        <v>14</v>
      </c>
      <c r="Q32" s="316">
        <f>IF(SUM($G28:$G31)+SUM($Q28:$Q31)&gt;0,SUM(Q28:Q31),"")</f>
        <v>381</v>
      </c>
      <c r="R32" s="315">
        <f>IF(ISNUMBER($G32),SUM(R28:R31),"")</f>
        <v>0</v>
      </c>
      <c r="S32" s="513"/>
    </row>
    <row r="33" spans="1:19" s="272" customFormat="1" ht="12.95" customHeight="1">
      <c r="A33" s="514" t="s">
        <v>410</v>
      </c>
      <c r="B33" s="515"/>
      <c r="C33" s="335">
        <v>1</v>
      </c>
      <c r="D33" s="334">
        <v>149</v>
      </c>
      <c r="E33" s="333">
        <v>70</v>
      </c>
      <c r="F33" s="333">
        <v>2</v>
      </c>
      <c r="G33" s="332">
        <f>IF(AND(ISBLANK(D33),ISBLANK(E33)),"",D33+E33)</f>
        <v>219</v>
      </c>
      <c r="H33" s="331">
        <f>IF(OR(ISNUMBER($G33),ISNUMBER($Q33)),(SIGN(N($G33)-N($Q33))+1)/2,"")</f>
        <v>1</v>
      </c>
      <c r="I33" s="325"/>
      <c r="J33" s="273"/>
      <c r="K33" s="514" t="s">
        <v>409</v>
      </c>
      <c r="L33" s="515"/>
      <c r="M33" s="335">
        <v>1</v>
      </c>
      <c r="N33" s="334">
        <v>133</v>
      </c>
      <c r="O33" s="333">
        <v>61</v>
      </c>
      <c r="P33" s="333">
        <v>8</v>
      </c>
      <c r="Q33" s="332">
        <f>IF(AND(ISBLANK(N33),ISBLANK(O33)),"",N33+O33)</f>
        <v>194</v>
      </c>
      <c r="R33" s="331">
        <f>IF(ISNUMBER($H33),1-$H33,"")</f>
        <v>0</v>
      </c>
      <c r="S33" s="325"/>
    </row>
    <row r="34" spans="1:19" s="272" customFormat="1" ht="12.95" customHeight="1">
      <c r="A34" s="516"/>
      <c r="B34" s="517"/>
      <c r="C34" s="330">
        <v>2</v>
      </c>
      <c r="D34" s="329">
        <v>152</v>
      </c>
      <c r="E34" s="328">
        <v>78</v>
      </c>
      <c r="F34" s="328">
        <v>3</v>
      </c>
      <c r="G34" s="327">
        <f>IF(AND(ISBLANK(D34),ISBLANK(E34)),"",D34+E34)</f>
        <v>230</v>
      </c>
      <c r="H34" s="326">
        <f>IF(OR(ISNUMBER($G34),ISNUMBER($Q34)),(SIGN(N($G34)-N($Q34))+1)/2,"")</f>
        <v>1</v>
      </c>
      <c r="I34" s="325"/>
      <c r="J34" s="273"/>
      <c r="K34" s="516"/>
      <c r="L34" s="517"/>
      <c r="M34" s="330">
        <v>2</v>
      </c>
      <c r="N34" s="329">
        <v>149</v>
      </c>
      <c r="O34" s="328">
        <v>53</v>
      </c>
      <c r="P34" s="328">
        <v>5</v>
      </c>
      <c r="Q34" s="327">
        <f>IF(AND(ISBLANK(N34),ISBLANK(O34)),"",N34+O34)</f>
        <v>202</v>
      </c>
      <c r="R34" s="326">
        <f>IF(ISNUMBER($H34),1-$H34,"")</f>
        <v>0</v>
      </c>
      <c r="S34" s="325"/>
    </row>
    <row r="35" spans="1:19" s="272" customFormat="1" ht="12.95" customHeight="1" thickBot="1">
      <c r="A35" s="506" t="s">
        <v>206</v>
      </c>
      <c r="B35" s="507"/>
      <c r="C35" s="330">
        <v>3</v>
      </c>
      <c r="D35" s="329"/>
      <c r="E35" s="328"/>
      <c r="F35" s="328"/>
      <c r="G35" s="327" t="str">
        <f>IF(AND(ISBLANK(D35),ISBLANK(E35)),"",D35+E35)</f>
        <v/>
      </c>
      <c r="H35" s="326" t="str">
        <f>IF(OR(ISNUMBER($G35),ISNUMBER($Q35)),(SIGN(N($G35)-N($Q35))+1)/2,"")</f>
        <v/>
      </c>
      <c r="I35" s="325"/>
      <c r="J35" s="273"/>
      <c r="K35" s="506" t="s">
        <v>178</v>
      </c>
      <c r="L35" s="507"/>
      <c r="M35" s="330">
        <v>3</v>
      </c>
      <c r="N35" s="329"/>
      <c r="O35" s="328"/>
      <c r="P35" s="328"/>
      <c r="Q35" s="327" t="str">
        <f>IF(AND(ISBLANK(N35),ISBLANK(O35)),"",N35+O35)</f>
        <v/>
      </c>
      <c r="R35" s="326" t="str">
        <f>IF(ISNUMBER($H35),1-$H35,"")</f>
        <v/>
      </c>
      <c r="S35" s="325"/>
    </row>
    <row r="36" spans="1:19" s="272" customFormat="1" ht="12.95" customHeight="1">
      <c r="A36" s="508"/>
      <c r="B36" s="509"/>
      <c r="C36" s="324">
        <v>4</v>
      </c>
      <c r="D36" s="323"/>
      <c r="E36" s="322"/>
      <c r="F36" s="322"/>
      <c r="G36" s="321" t="str">
        <f>IF(AND(ISBLANK(D36),ISBLANK(E36)),"",D36+E36)</f>
        <v/>
      </c>
      <c r="H36" s="320" t="str">
        <f>IF(OR(ISNUMBER($G36),ISNUMBER($Q36)),(SIGN(N($G36)-N($Q36))+1)/2,"")</f>
        <v/>
      </c>
      <c r="I36" s="512">
        <f>IF(ISNUMBER(H37),(SIGN(1000*($H37-$R37)+$G37-$Q37)+1)/2,"")</f>
        <v>1</v>
      </c>
      <c r="J36" s="273"/>
      <c r="K36" s="508"/>
      <c r="L36" s="509"/>
      <c r="M36" s="324">
        <v>4</v>
      </c>
      <c r="N36" s="323"/>
      <c r="O36" s="322"/>
      <c r="P36" s="322"/>
      <c r="Q36" s="321" t="str">
        <f>IF(AND(ISBLANK(N36),ISBLANK(O36)),"",N36+O36)</f>
        <v/>
      </c>
      <c r="R36" s="320" t="str">
        <f>IF(ISNUMBER($H36),1-$H36,"")</f>
        <v/>
      </c>
      <c r="S36" s="512">
        <f>IF(ISNUMBER($I36),1-$I36,"")</f>
        <v>0</v>
      </c>
    </row>
    <row r="37" spans="1:19" s="272" customFormat="1" ht="15.95" customHeight="1" thickBot="1">
      <c r="A37" s="510">
        <v>15542</v>
      </c>
      <c r="B37" s="511"/>
      <c r="C37" s="318" t="s">
        <v>18</v>
      </c>
      <c r="D37" s="319">
        <f>IF(ISNUMBER($G37),SUM(D33:D36),"")</f>
        <v>301</v>
      </c>
      <c r="E37" s="317">
        <f>IF(ISNUMBER($G37),SUM(E33:E36),"")</f>
        <v>148</v>
      </c>
      <c r="F37" s="317">
        <f>IF(ISNUMBER($G37),SUM(F33:F36),"")</f>
        <v>5</v>
      </c>
      <c r="G37" s="316">
        <f>IF(SUM($G33:$G36)+SUM($Q33:$Q36)&gt;0,SUM(G33:G36),"")</f>
        <v>449</v>
      </c>
      <c r="H37" s="315">
        <f>IF(ISNUMBER($G37),SUM(H33:H36),"")</f>
        <v>2</v>
      </c>
      <c r="I37" s="513"/>
      <c r="J37" s="273"/>
      <c r="K37" s="510">
        <v>9477</v>
      </c>
      <c r="L37" s="511"/>
      <c r="M37" s="318" t="s">
        <v>18</v>
      </c>
      <c r="N37" s="315">
        <f>IF(ISNUMBER($G37),SUM(N33:N36),"")</f>
        <v>282</v>
      </c>
      <c r="O37" s="317">
        <f>IF(ISNUMBER($G37),SUM(O33:O36),"")</f>
        <v>114</v>
      </c>
      <c r="P37" s="317">
        <f>IF(ISNUMBER($G37),SUM(P33:P36),"")</f>
        <v>13</v>
      </c>
      <c r="Q37" s="316">
        <f>IF(SUM($G33:$G36)+SUM($Q33:$Q36)&gt;0,SUM(Q33:Q36),"")</f>
        <v>396</v>
      </c>
      <c r="R37" s="315">
        <f>IF(ISNUMBER($G37),SUM(R33:R36),"")</f>
        <v>0</v>
      </c>
      <c r="S37" s="513"/>
    </row>
    <row r="38" spans="1:19" s="272" customFormat="1" ht="5.0999999999999996" customHeight="1" thickBot="1">
      <c r="A38" s="273"/>
      <c r="B38" s="273"/>
      <c r="C38" s="273"/>
      <c r="D38" s="273"/>
      <c r="E38" s="273"/>
      <c r="F38" s="273"/>
      <c r="G38" s="273"/>
      <c r="H38" s="273"/>
      <c r="I38" s="273"/>
      <c r="J38" s="273"/>
      <c r="K38" s="273"/>
      <c r="L38" s="273"/>
      <c r="M38" s="273"/>
      <c r="N38" s="273"/>
      <c r="O38" s="273"/>
      <c r="P38" s="273"/>
      <c r="Q38" s="273"/>
      <c r="R38" s="273"/>
      <c r="S38" s="273"/>
    </row>
    <row r="39" spans="1:19" s="272" customFormat="1" ht="20.100000000000001" customHeight="1" thickBot="1">
      <c r="A39" s="314"/>
      <c r="B39" s="313"/>
      <c r="C39" s="312" t="s">
        <v>45</v>
      </c>
      <c r="D39" s="311">
        <f>IF(ISNUMBER($G39),SUM(D12,D17,D22,D27,D32,D37),"")</f>
        <v>1692</v>
      </c>
      <c r="E39" s="310">
        <f>IF(ISNUMBER($G39),SUM(E12,E17,E22,E27,E32,E37),"")</f>
        <v>722</v>
      </c>
      <c r="F39" s="310">
        <f>IF(ISNUMBER($G39),SUM(F12,F17,F22,F27,F32,F37),"")</f>
        <v>55</v>
      </c>
      <c r="G39" s="309">
        <f>IF(SUM($G$8:$G$37)+SUM($Q$8:$Q$37)&gt;0,SUM(G12,G17,G22,G27,G32,G37),"")</f>
        <v>2414</v>
      </c>
      <c r="H39" s="308">
        <f>IF(SUM($G$8:$G$37)+SUM($Q$8:$Q$37)&gt;0,SUM(H12,H17,H22,H27,H32,H37),"")</f>
        <v>7</v>
      </c>
      <c r="I39" s="307">
        <f>IF(ISNUMBER($G39),(SIGN($G39-$Q39)+1)/IF(COUNT(I$11,I$16,I$21,I$26,I$31,I$36)&gt;3,1,2),"")</f>
        <v>2</v>
      </c>
      <c r="J39" s="273"/>
      <c r="K39" s="314"/>
      <c r="L39" s="313"/>
      <c r="M39" s="312" t="s">
        <v>45</v>
      </c>
      <c r="N39" s="311">
        <f>IF(ISNUMBER($G39),SUM(N12,N17,N22,N27,N32,N37),"")</f>
        <v>1672</v>
      </c>
      <c r="O39" s="310">
        <f>IF(ISNUMBER($G39),SUM(O12,O17,O22,O27,O32,O37),"")</f>
        <v>665</v>
      </c>
      <c r="P39" s="310">
        <f>IF(ISNUMBER($G39),SUM(P12,P17,P22,P27,P32,P37),"")</f>
        <v>77</v>
      </c>
      <c r="Q39" s="309">
        <f>IF(SUM($G$8:$G$37)+SUM($Q$8:$Q$37)&gt;0,SUM(Q12,Q17,Q22,Q27,Q32,Q37),"")</f>
        <v>2337</v>
      </c>
      <c r="R39" s="308">
        <f>IF(SUM($G$8:$G$37)+SUM($Q$8:$Q$37)&gt;0,SUM(R12,R17,R22,R27,R32,R37),"")</f>
        <v>5</v>
      </c>
      <c r="S39" s="307">
        <f>IF(ISNUMBER($I39),IF(COUNT(S$11,S$16,S$21,S$26,S$31,S$36)&gt;3,2,1)-$I39,"")</f>
        <v>0</v>
      </c>
    </row>
    <row r="40" spans="1:19" s="272" customFormat="1" ht="5.0999999999999996" customHeight="1" thickBot="1">
      <c r="A40" s="273"/>
      <c r="B40" s="273"/>
      <c r="C40" s="273"/>
      <c r="D40" s="273"/>
      <c r="E40" s="273"/>
      <c r="F40" s="273"/>
      <c r="G40" s="273"/>
      <c r="H40" s="273"/>
      <c r="I40" s="273"/>
      <c r="J40" s="273"/>
      <c r="K40" s="273"/>
      <c r="L40" s="273"/>
      <c r="M40" s="273"/>
      <c r="N40" s="273"/>
      <c r="O40" s="273"/>
      <c r="P40" s="273"/>
      <c r="Q40" s="273"/>
      <c r="R40" s="273"/>
      <c r="S40" s="273"/>
    </row>
    <row r="41" spans="1:19" s="272" customFormat="1" ht="18" customHeight="1" thickBot="1">
      <c r="A41" s="282"/>
      <c r="B41" s="304" t="s">
        <v>46</v>
      </c>
      <c r="C41" s="502" t="s">
        <v>408</v>
      </c>
      <c r="D41" s="502"/>
      <c r="E41" s="502"/>
      <c r="F41" s="273"/>
      <c r="G41" s="492" t="s">
        <v>47</v>
      </c>
      <c r="H41" s="492"/>
      <c r="I41" s="306">
        <f>IF(ISNUMBER(I$39),SUM(I11,I16,I21,I26,I31,I36,I39),"")</f>
        <v>6</v>
      </c>
      <c r="J41" s="273"/>
      <c r="K41" s="282"/>
      <c r="L41" s="304" t="s">
        <v>46</v>
      </c>
      <c r="M41" s="502" t="s">
        <v>407</v>
      </c>
      <c r="N41" s="502"/>
      <c r="O41" s="502"/>
      <c r="P41" s="273"/>
      <c r="Q41" s="492" t="s">
        <v>47</v>
      </c>
      <c r="R41" s="492"/>
      <c r="S41" s="306">
        <f>IF(ISNUMBER(S$39),SUM(S11,S16,S21,S26,S31,S36,S39),"")</f>
        <v>2</v>
      </c>
    </row>
    <row r="42" spans="1:19" s="272" customFormat="1" ht="18" customHeight="1">
      <c r="A42" s="282"/>
      <c r="B42" s="304" t="s">
        <v>48</v>
      </c>
      <c r="C42" s="503"/>
      <c r="D42" s="503"/>
      <c r="E42" s="503"/>
      <c r="F42" s="273"/>
      <c r="G42" s="305"/>
      <c r="H42" s="305"/>
      <c r="I42" s="305"/>
      <c r="J42" s="273"/>
      <c r="K42" s="282"/>
      <c r="L42" s="304" t="s">
        <v>48</v>
      </c>
      <c r="M42" s="503"/>
      <c r="N42" s="503"/>
      <c r="O42" s="503"/>
      <c r="P42" s="273"/>
      <c r="Q42" s="305"/>
      <c r="R42" s="305"/>
      <c r="S42" s="305"/>
    </row>
    <row r="43" spans="1:19" s="272" customFormat="1" ht="20.100000000000001" customHeight="1">
      <c r="A43" s="304" t="s">
        <v>49</v>
      </c>
      <c r="B43" s="304" t="s">
        <v>50</v>
      </c>
      <c r="C43" s="489"/>
      <c r="D43" s="489"/>
      <c r="E43" s="489"/>
      <c r="F43" s="489"/>
      <c r="G43" s="489"/>
      <c r="H43" s="489"/>
      <c r="I43" s="304"/>
      <c r="J43" s="304"/>
      <c r="K43" s="304" t="s">
        <v>51</v>
      </c>
      <c r="L43" s="489"/>
      <c r="M43" s="489"/>
      <c r="N43" s="273"/>
      <c r="O43" s="304" t="s">
        <v>48</v>
      </c>
      <c r="P43" s="489"/>
      <c r="Q43" s="489"/>
      <c r="R43" s="489"/>
      <c r="S43" s="489"/>
    </row>
    <row r="44" spans="1:19" s="272" customFormat="1" ht="9.9499999999999993" customHeight="1">
      <c r="A44" s="273"/>
      <c r="B44" s="273"/>
      <c r="C44" s="273"/>
      <c r="D44" s="273"/>
      <c r="E44" s="282"/>
      <c r="F44" s="273"/>
      <c r="G44" s="273"/>
      <c r="H44" s="282"/>
      <c r="I44" s="273"/>
      <c r="J44" s="273"/>
      <c r="K44" s="273"/>
      <c r="L44" s="273"/>
      <c r="M44" s="273"/>
      <c r="N44" s="273"/>
      <c r="O44" s="273"/>
      <c r="P44" s="273"/>
      <c r="Q44" s="273"/>
      <c r="R44" s="273"/>
      <c r="S44" s="273"/>
    </row>
    <row r="45" spans="1:19" s="272" customFormat="1" ht="30" customHeight="1">
      <c r="A45" s="303" t="str">
        <f>"Technické podmínky utkání:   " &amp; $B$3 &amp; IF(ISBLANK($B$3),""," – ") &amp; $L$3</f>
        <v>Technické podmínky utkání:   TJ ZENTIVA Praha  – SK Meteor Praha C</v>
      </c>
      <c r="B45" s="273"/>
      <c r="C45" s="273"/>
      <c r="D45" s="273"/>
      <c r="E45" s="273"/>
      <c r="F45" s="273"/>
      <c r="G45" s="273"/>
      <c r="H45" s="273"/>
      <c r="I45" s="273"/>
      <c r="J45" s="273"/>
      <c r="K45" s="273"/>
      <c r="L45" s="273"/>
      <c r="M45" s="273"/>
      <c r="N45" s="273"/>
      <c r="O45" s="273"/>
      <c r="P45" s="273"/>
      <c r="Q45" s="273"/>
      <c r="R45" s="273"/>
      <c r="S45" s="273"/>
    </row>
    <row r="46" spans="1:19" s="272" customFormat="1" ht="20.100000000000001" customHeight="1">
      <c r="A46" s="273"/>
      <c r="B46" s="302" t="s">
        <v>52</v>
      </c>
      <c r="C46" s="491" t="s">
        <v>406</v>
      </c>
      <c r="D46" s="491"/>
      <c r="E46" s="273"/>
      <c r="F46" s="273"/>
      <c r="G46" s="273"/>
      <c r="H46" s="273"/>
      <c r="I46" s="302" t="s">
        <v>54</v>
      </c>
      <c r="J46" s="491">
        <v>20</v>
      </c>
      <c r="K46" s="491"/>
      <c r="L46" s="273"/>
      <c r="M46" s="273"/>
      <c r="N46" s="273"/>
      <c r="O46" s="273"/>
      <c r="P46" s="273"/>
      <c r="Q46" s="273"/>
      <c r="R46" s="273"/>
      <c r="S46" s="273"/>
    </row>
    <row r="47" spans="1:19" s="272" customFormat="1" ht="20.100000000000001" customHeight="1">
      <c r="A47" s="273"/>
      <c r="B47" s="302" t="s">
        <v>55</v>
      </c>
      <c r="C47" s="501" t="s">
        <v>405</v>
      </c>
      <c r="D47" s="501"/>
      <c r="E47" s="273"/>
      <c r="F47" s="273"/>
      <c r="G47" s="273"/>
      <c r="H47" s="273"/>
      <c r="I47" s="302" t="s">
        <v>57</v>
      </c>
      <c r="J47" s="501">
        <v>1</v>
      </c>
      <c r="K47" s="501"/>
      <c r="L47" s="273"/>
      <c r="M47" s="273"/>
      <c r="N47" s="273"/>
      <c r="O47" s="273"/>
      <c r="P47" s="302" t="s">
        <v>58</v>
      </c>
      <c r="Q47" s="496" t="s">
        <v>59</v>
      </c>
      <c r="R47" s="496"/>
      <c r="S47" s="496"/>
    </row>
    <row r="48" spans="1:19" s="272" customFormat="1" ht="9.9499999999999993" customHeight="1">
      <c r="A48" s="273"/>
      <c r="B48" s="273"/>
      <c r="C48" s="273"/>
      <c r="D48" s="273"/>
      <c r="E48" s="273"/>
      <c r="F48" s="273"/>
      <c r="G48" s="273"/>
      <c r="H48" s="273"/>
      <c r="I48" s="273"/>
      <c r="J48" s="273"/>
      <c r="K48" s="273"/>
      <c r="L48" s="273"/>
      <c r="M48" s="273"/>
      <c r="N48" s="273"/>
      <c r="O48" s="273"/>
      <c r="P48" s="273"/>
      <c r="Q48" s="273"/>
      <c r="R48" s="273"/>
      <c r="S48" s="273"/>
    </row>
    <row r="49" spans="1:19" s="272" customFormat="1" ht="15" customHeight="1">
      <c r="A49" s="493" t="s">
        <v>60</v>
      </c>
      <c r="B49" s="494"/>
      <c r="C49" s="494"/>
      <c r="D49" s="494"/>
      <c r="E49" s="494"/>
      <c r="F49" s="494"/>
      <c r="G49" s="494"/>
      <c r="H49" s="494"/>
      <c r="I49" s="494"/>
      <c r="J49" s="494"/>
      <c r="K49" s="494"/>
      <c r="L49" s="494"/>
      <c r="M49" s="494"/>
      <c r="N49" s="494"/>
      <c r="O49" s="494"/>
      <c r="P49" s="494"/>
      <c r="Q49" s="494"/>
      <c r="R49" s="494"/>
      <c r="S49" s="495"/>
    </row>
    <row r="50" spans="1:19" s="272" customFormat="1" ht="81" customHeight="1">
      <c r="A50" s="497"/>
      <c r="B50" s="498"/>
      <c r="C50" s="498"/>
      <c r="D50" s="498"/>
      <c r="E50" s="498"/>
      <c r="F50" s="498"/>
      <c r="G50" s="498"/>
      <c r="H50" s="498"/>
      <c r="I50" s="498"/>
      <c r="J50" s="498"/>
      <c r="K50" s="498"/>
      <c r="L50" s="498"/>
      <c r="M50" s="498"/>
      <c r="N50" s="498"/>
      <c r="O50" s="498"/>
      <c r="P50" s="498"/>
      <c r="Q50" s="498"/>
      <c r="R50" s="498"/>
      <c r="S50" s="499"/>
    </row>
    <row r="51" spans="1:19" s="272" customFormat="1" ht="5.0999999999999996" customHeight="1">
      <c r="A51" s="273"/>
      <c r="B51" s="273"/>
      <c r="C51" s="273"/>
      <c r="D51" s="273"/>
      <c r="E51" s="273"/>
      <c r="F51" s="273"/>
      <c r="G51" s="273"/>
      <c r="H51" s="273"/>
      <c r="I51" s="273"/>
      <c r="J51" s="273"/>
      <c r="K51" s="273"/>
      <c r="L51" s="273"/>
      <c r="M51" s="273"/>
      <c r="N51" s="273"/>
      <c r="O51" s="273"/>
      <c r="P51" s="273"/>
      <c r="Q51" s="273"/>
      <c r="R51" s="273"/>
      <c r="S51" s="273"/>
    </row>
    <row r="52" spans="1:19" s="272" customFormat="1" ht="15" customHeight="1">
      <c r="A52" s="493" t="s">
        <v>61</v>
      </c>
      <c r="B52" s="494"/>
      <c r="C52" s="494"/>
      <c r="D52" s="494"/>
      <c r="E52" s="494"/>
      <c r="F52" s="494"/>
      <c r="G52" s="494"/>
      <c r="H52" s="494"/>
      <c r="I52" s="494"/>
      <c r="J52" s="494"/>
      <c r="K52" s="494"/>
      <c r="L52" s="494"/>
      <c r="M52" s="494"/>
      <c r="N52" s="494"/>
      <c r="O52" s="494"/>
      <c r="P52" s="494"/>
      <c r="Q52" s="494"/>
      <c r="R52" s="494"/>
      <c r="S52" s="495"/>
    </row>
    <row r="53" spans="1:19" s="272" customFormat="1" ht="6" customHeight="1">
      <c r="A53" s="301"/>
      <c r="B53" s="282"/>
      <c r="C53" s="282"/>
      <c r="D53" s="282"/>
      <c r="E53" s="282"/>
      <c r="F53" s="282"/>
      <c r="G53" s="282"/>
      <c r="H53" s="282"/>
      <c r="I53" s="282"/>
      <c r="J53" s="282"/>
      <c r="K53" s="282"/>
      <c r="L53" s="282"/>
      <c r="M53" s="282"/>
      <c r="N53" s="282"/>
      <c r="O53" s="282"/>
      <c r="P53" s="282"/>
      <c r="Q53" s="282"/>
      <c r="R53" s="282"/>
      <c r="S53" s="298"/>
    </row>
    <row r="54" spans="1:19" s="272" customFormat="1" ht="21" customHeight="1">
      <c r="A54" s="300" t="s">
        <v>6</v>
      </c>
      <c r="B54" s="282"/>
      <c r="C54" s="282"/>
      <c r="D54" s="282"/>
      <c r="E54" s="282"/>
      <c r="F54" s="282"/>
      <c r="G54" s="282"/>
      <c r="H54" s="282"/>
      <c r="I54" s="282"/>
      <c r="J54" s="282"/>
      <c r="K54" s="299" t="s">
        <v>8</v>
      </c>
      <c r="L54" s="282"/>
      <c r="M54" s="282"/>
      <c r="N54" s="282"/>
      <c r="O54" s="282"/>
      <c r="P54" s="282"/>
      <c r="Q54" s="282"/>
      <c r="R54" s="282"/>
      <c r="S54" s="298"/>
    </row>
    <row r="55" spans="1:19" s="272" customFormat="1" ht="21" customHeight="1">
      <c r="A55" s="297"/>
      <c r="B55" s="294" t="s">
        <v>62</v>
      </c>
      <c r="C55" s="293"/>
      <c r="D55" s="295"/>
      <c r="E55" s="294" t="s">
        <v>63</v>
      </c>
      <c r="F55" s="293"/>
      <c r="G55" s="293"/>
      <c r="H55" s="293"/>
      <c r="I55" s="295"/>
      <c r="J55" s="282"/>
      <c r="K55" s="296"/>
      <c r="L55" s="294" t="s">
        <v>62</v>
      </c>
      <c r="M55" s="293"/>
      <c r="N55" s="295"/>
      <c r="O55" s="294" t="s">
        <v>63</v>
      </c>
      <c r="P55" s="293"/>
      <c r="Q55" s="293"/>
      <c r="R55" s="293"/>
      <c r="S55" s="292"/>
    </row>
    <row r="56" spans="1:19" s="272" customFormat="1" ht="21" customHeight="1">
      <c r="A56" s="291" t="s">
        <v>64</v>
      </c>
      <c r="B56" s="287" t="s">
        <v>65</v>
      </c>
      <c r="C56" s="289"/>
      <c r="D56" s="288" t="s">
        <v>66</v>
      </c>
      <c r="E56" s="287" t="s">
        <v>65</v>
      </c>
      <c r="F56" s="286"/>
      <c r="G56" s="286"/>
      <c r="H56" s="285"/>
      <c r="I56" s="288" t="s">
        <v>66</v>
      </c>
      <c r="J56" s="282"/>
      <c r="K56" s="290" t="s">
        <v>64</v>
      </c>
      <c r="L56" s="287" t="s">
        <v>65</v>
      </c>
      <c r="M56" s="289"/>
      <c r="N56" s="288" t="s">
        <v>66</v>
      </c>
      <c r="O56" s="287" t="s">
        <v>65</v>
      </c>
      <c r="P56" s="286"/>
      <c r="Q56" s="286"/>
      <c r="R56" s="285"/>
      <c r="S56" s="284" t="s">
        <v>66</v>
      </c>
    </row>
    <row r="57" spans="1:19" s="272" customFormat="1" ht="21" customHeight="1">
      <c r="A57" s="283"/>
      <c r="B57" s="487"/>
      <c r="C57" s="488"/>
      <c r="D57" s="280"/>
      <c r="E57" s="487"/>
      <c r="F57" s="490"/>
      <c r="G57" s="490"/>
      <c r="H57" s="488"/>
      <c r="I57" s="280"/>
      <c r="J57" s="282"/>
      <c r="K57" s="281">
        <v>51</v>
      </c>
      <c r="L57" s="487" t="s">
        <v>404</v>
      </c>
      <c r="M57" s="488"/>
      <c r="N57" s="280">
        <v>5880</v>
      </c>
      <c r="O57" s="487" t="s">
        <v>403</v>
      </c>
      <c r="P57" s="490"/>
      <c r="Q57" s="490"/>
      <c r="R57" s="488"/>
      <c r="S57" s="279">
        <v>18966</v>
      </c>
    </row>
    <row r="58" spans="1:19" s="272" customFormat="1" ht="21" customHeight="1">
      <c r="A58" s="283"/>
      <c r="B58" s="487"/>
      <c r="C58" s="488"/>
      <c r="D58" s="280"/>
      <c r="E58" s="487"/>
      <c r="F58" s="490"/>
      <c r="G58" s="490"/>
      <c r="H58" s="488"/>
      <c r="I58" s="280"/>
      <c r="J58" s="282"/>
      <c r="K58" s="281"/>
      <c r="L58" s="487"/>
      <c r="M58" s="488"/>
      <c r="N58" s="280"/>
      <c r="O58" s="487"/>
      <c r="P58" s="490"/>
      <c r="Q58" s="490"/>
      <c r="R58" s="488"/>
      <c r="S58" s="279"/>
    </row>
    <row r="59" spans="1:19" s="272" customFormat="1" ht="12" customHeight="1">
      <c r="A59" s="278"/>
      <c r="B59" s="277"/>
      <c r="C59" s="277"/>
      <c r="D59" s="277"/>
      <c r="E59" s="277"/>
      <c r="F59" s="277"/>
      <c r="G59" s="277"/>
      <c r="H59" s="277"/>
      <c r="I59" s="277"/>
      <c r="J59" s="277"/>
      <c r="K59" s="277"/>
      <c r="L59" s="277"/>
      <c r="M59" s="277"/>
      <c r="N59" s="277"/>
      <c r="O59" s="277"/>
      <c r="P59" s="277"/>
      <c r="Q59" s="277"/>
      <c r="R59" s="277"/>
      <c r="S59" s="276"/>
    </row>
    <row r="60" spans="1:19" s="272" customFormat="1" ht="5.0999999999999996" customHeight="1">
      <c r="A60" s="273"/>
      <c r="B60" s="273"/>
      <c r="C60" s="273"/>
      <c r="D60" s="273"/>
      <c r="E60" s="273"/>
      <c r="F60" s="273"/>
      <c r="G60" s="273"/>
      <c r="H60" s="273"/>
      <c r="I60" s="273"/>
      <c r="J60" s="273"/>
      <c r="K60" s="273"/>
      <c r="L60" s="273"/>
      <c r="M60" s="273"/>
      <c r="N60" s="273"/>
      <c r="O60" s="273"/>
      <c r="P60" s="273"/>
      <c r="Q60" s="273"/>
      <c r="R60" s="273"/>
      <c r="S60" s="273"/>
    </row>
    <row r="61" spans="1:19" s="272" customFormat="1" ht="15" customHeight="1">
      <c r="A61" s="493" t="s">
        <v>71</v>
      </c>
      <c r="B61" s="494"/>
      <c r="C61" s="494"/>
      <c r="D61" s="494"/>
      <c r="E61" s="494"/>
      <c r="F61" s="494"/>
      <c r="G61" s="494"/>
      <c r="H61" s="494"/>
      <c r="I61" s="494"/>
      <c r="J61" s="494"/>
      <c r="K61" s="494"/>
      <c r="L61" s="494"/>
      <c r="M61" s="494"/>
      <c r="N61" s="494"/>
      <c r="O61" s="494"/>
      <c r="P61" s="494"/>
      <c r="Q61" s="494"/>
      <c r="R61" s="494"/>
      <c r="S61" s="495"/>
    </row>
    <row r="62" spans="1:19" s="272" customFormat="1" ht="81" customHeight="1">
      <c r="A62" s="497"/>
      <c r="B62" s="498"/>
      <c r="C62" s="498"/>
      <c r="D62" s="498"/>
      <c r="E62" s="498"/>
      <c r="F62" s="498"/>
      <c r="G62" s="498"/>
      <c r="H62" s="498"/>
      <c r="I62" s="498"/>
      <c r="J62" s="498"/>
      <c r="K62" s="498"/>
      <c r="L62" s="498"/>
      <c r="M62" s="498"/>
      <c r="N62" s="498"/>
      <c r="O62" s="498"/>
      <c r="P62" s="498"/>
      <c r="Q62" s="498"/>
      <c r="R62" s="498"/>
      <c r="S62" s="499"/>
    </row>
    <row r="63" spans="1:19" s="272" customFormat="1" ht="5.0999999999999996" customHeight="1">
      <c r="A63" s="273"/>
      <c r="B63" s="273"/>
      <c r="C63" s="273"/>
      <c r="D63" s="273"/>
      <c r="E63" s="273"/>
      <c r="F63" s="273"/>
      <c r="G63" s="273"/>
      <c r="H63" s="273"/>
      <c r="I63" s="273"/>
      <c r="J63" s="273"/>
      <c r="K63" s="273"/>
      <c r="L63" s="273"/>
      <c r="M63" s="273"/>
      <c r="N63" s="273"/>
      <c r="O63" s="273"/>
      <c r="P63" s="273"/>
      <c r="Q63" s="273"/>
      <c r="R63" s="273"/>
      <c r="S63" s="273"/>
    </row>
    <row r="64" spans="1:19" s="272" customFormat="1" ht="15" customHeight="1">
      <c r="A64" s="493" t="s">
        <v>72</v>
      </c>
      <c r="B64" s="494"/>
      <c r="C64" s="494"/>
      <c r="D64" s="494"/>
      <c r="E64" s="494"/>
      <c r="F64" s="494"/>
      <c r="G64" s="494"/>
      <c r="H64" s="494"/>
      <c r="I64" s="494"/>
      <c r="J64" s="494"/>
      <c r="K64" s="494"/>
      <c r="L64" s="494"/>
      <c r="M64" s="494"/>
      <c r="N64" s="494"/>
      <c r="O64" s="494"/>
      <c r="P64" s="494"/>
      <c r="Q64" s="494"/>
      <c r="R64" s="494"/>
      <c r="S64" s="495"/>
    </row>
    <row r="65" spans="1:19" s="272" customFormat="1" ht="81" customHeight="1">
      <c r="A65" s="497"/>
      <c r="B65" s="498"/>
      <c r="C65" s="498"/>
      <c r="D65" s="498"/>
      <c r="E65" s="498"/>
      <c r="F65" s="498"/>
      <c r="G65" s="498"/>
      <c r="H65" s="498"/>
      <c r="I65" s="498"/>
      <c r="J65" s="498"/>
      <c r="K65" s="498"/>
      <c r="L65" s="498"/>
      <c r="M65" s="498"/>
      <c r="N65" s="498"/>
      <c r="O65" s="498"/>
      <c r="P65" s="498"/>
      <c r="Q65" s="498"/>
      <c r="R65" s="498"/>
      <c r="S65" s="499"/>
    </row>
    <row r="66" spans="1:19" s="272" customFormat="1" ht="30" customHeight="1">
      <c r="A66" s="275"/>
      <c r="B66" s="274" t="s">
        <v>73</v>
      </c>
      <c r="C66" s="500" t="s">
        <v>402</v>
      </c>
      <c r="D66" s="500"/>
      <c r="E66" s="500"/>
      <c r="F66" s="500"/>
      <c r="G66" s="500"/>
      <c r="H66" s="500"/>
      <c r="I66" s="273"/>
      <c r="J66" s="273"/>
      <c r="K66" s="273"/>
      <c r="L66" s="273"/>
      <c r="M66" s="273"/>
      <c r="N66" s="273"/>
      <c r="O66" s="273"/>
      <c r="P66" s="273"/>
      <c r="Q66" s="273"/>
      <c r="R66" s="273"/>
      <c r="S66" s="273"/>
    </row>
  </sheetData>
  <sheetProtection password="FC6B" sheet="1" objects="1" scenarios="1" formatCells="0" formatColumns="0" formatRows="0" insertColumns="0" insertRows="0" insertHyperlinks="0" deleteColumns="0" deleteRows="0" sort="0" autoFilter="0" pivotTables="0"/>
  <mergeCells count="95">
    <mergeCell ref="S21:S22"/>
    <mergeCell ref="K18:L19"/>
    <mergeCell ref="K20:L21"/>
    <mergeCell ref="K22:L22"/>
    <mergeCell ref="S36:S37"/>
    <mergeCell ref="K33:L34"/>
    <mergeCell ref="S26:S27"/>
    <mergeCell ref="S31:S32"/>
    <mergeCell ref="K25:L26"/>
    <mergeCell ref="K35:L36"/>
    <mergeCell ref="K12:L12"/>
    <mergeCell ref="K17:L17"/>
    <mergeCell ref="A17:B17"/>
    <mergeCell ref="A33:B34"/>
    <mergeCell ref="I36:I37"/>
    <mergeCell ref="K37:L37"/>
    <mergeCell ref="I26:I27"/>
    <mergeCell ref="A35:B36"/>
    <mergeCell ref="A37:B37"/>
    <mergeCell ref="I16:I17"/>
    <mergeCell ref="I21:I22"/>
    <mergeCell ref="A23:B24"/>
    <mergeCell ref="R5:S5"/>
    <mergeCell ref="K8:L9"/>
    <mergeCell ref="K10:L11"/>
    <mergeCell ref="M5:M6"/>
    <mergeCell ref="K5:L5"/>
    <mergeCell ref="N5:Q5"/>
    <mergeCell ref="K15:L16"/>
    <mergeCell ref="K6:L6"/>
    <mergeCell ref="S11:S12"/>
    <mergeCell ref="A15:B16"/>
    <mergeCell ref="S16:S17"/>
    <mergeCell ref="K13:L14"/>
    <mergeCell ref="A10:B11"/>
    <mergeCell ref="D5:G5"/>
    <mergeCell ref="A5:B5"/>
    <mergeCell ref="A6:B6"/>
    <mergeCell ref="A18:B19"/>
    <mergeCell ref="A20:B21"/>
    <mergeCell ref="A12:B12"/>
    <mergeCell ref="A13:B14"/>
    <mergeCell ref="L3:S3"/>
    <mergeCell ref="L1:N1"/>
    <mergeCell ref="O1:P1"/>
    <mergeCell ref="Q1:S1"/>
    <mergeCell ref="B3:I3"/>
    <mergeCell ref="B1:C2"/>
    <mergeCell ref="D1:I1"/>
    <mergeCell ref="H5:I5"/>
    <mergeCell ref="A30:B31"/>
    <mergeCell ref="A32:B32"/>
    <mergeCell ref="I31:I32"/>
    <mergeCell ref="K23:L24"/>
    <mergeCell ref="K28:L29"/>
    <mergeCell ref="K30:L31"/>
    <mergeCell ref="K32:L32"/>
    <mergeCell ref="K27:L27"/>
    <mergeCell ref="A27:B27"/>
    <mergeCell ref="A8:B9"/>
    <mergeCell ref="A28:B29"/>
    <mergeCell ref="A22:B22"/>
    <mergeCell ref="A25:B26"/>
    <mergeCell ref="I11:I12"/>
    <mergeCell ref="C5:C6"/>
    <mergeCell ref="C66:H66"/>
    <mergeCell ref="A61:S61"/>
    <mergeCell ref="A62:S62"/>
    <mergeCell ref="A64:S64"/>
    <mergeCell ref="A65:S65"/>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B57:C57"/>
    <mergeCell ref="B58:C58"/>
    <mergeCell ref="P43:S43"/>
    <mergeCell ref="L57:M57"/>
    <mergeCell ref="L58:M58"/>
    <mergeCell ref="E57:H57"/>
    <mergeCell ref="E58:H58"/>
    <mergeCell ref="O57:R57"/>
    <mergeCell ref="O58:R58"/>
    <mergeCell ref="C46:D46"/>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3.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76" customWidth="1"/>
    <col min="2" max="2" width="15.7109375" style="76" customWidth="1"/>
    <col min="3" max="3" width="5.7109375" style="76" customWidth="1"/>
    <col min="4" max="5" width="6.7109375" style="76" customWidth="1"/>
    <col min="6" max="6" width="4.7109375" style="76" customWidth="1"/>
    <col min="7" max="7" width="6.7109375" style="76" customWidth="1"/>
    <col min="8" max="8" width="5.7109375" style="76" customWidth="1"/>
    <col min="9" max="9" width="6.7109375" style="77" customWidth="1"/>
    <col min="10" max="10" width="1.7109375" style="77" customWidth="1"/>
    <col min="11" max="11" width="10.7109375" style="77" customWidth="1"/>
    <col min="12" max="12" width="15.7109375" style="77" customWidth="1"/>
    <col min="13" max="13" width="5.7109375" style="76" customWidth="1"/>
    <col min="14" max="15" width="6.7109375" style="76" customWidth="1"/>
    <col min="16" max="16" width="4.7109375" style="76" customWidth="1"/>
    <col min="17" max="17" width="6.7109375" style="73" customWidth="1"/>
    <col min="18" max="18" width="5.7109375" style="73" customWidth="1"/>
    <col min="19" max="19" width="6.7109375" style="73" customWidth="1"/>
    <col min="20" max="20" width="1.5703125" style="73" customWidth="1"/>
    <col min="21" max="21" width="9.140625" style="75" customWidth="1"/>
    <col min="22" max="22" width="9.140625" style="74" hidden="1" customWidth="1"/>
    <col min="23" max="23" width="6.28515625" style="74" hidden="1" customWidth="1"/>
    <col min="24" max="24" width="21.42578125" style="74" hidden="1" customWidth="1"/>
    <col min="25" max="25" width="16.28515625" style="74" hidden="1" customWidth="1"/>
    <col min="26" max="26" width="28.140625" style="74" hidden="1" customWidth="1"/>
    <col min="27" max="27" width="8.28515625" style="74" hidden="1" customWidth="1"/>
    <col min="28" max="255" width="9.140625" style="73" hidden="1" customWidth="1"/>
    <col min="256" max="16384" width="0" style="73" hidden="1"/>
  </cols>
  <sheetData>
    <row r="1" spans="1:28" ht="40.5" customHeight="1">
      <c r="A1" s="73"/>
      <c r="B1" s="401" t="s">
        <v>398</v>
      </c>
      <c r="C1" s="401"/>
      <c r="D1" s="378" t="s">
        <v>1</v>
      </c>
      <c r="E1" s="378"/>
      <c r="F1" s="378"/>
      <c r="G1" s="378"/>
      <c r="H1" s="378"/>
      <c r="I1" s="378"/>
      <c r="J1" s="73"/>
      <c r="K1" s="269" t="s">
        <v>397</v>
      </c>
      <c r="L1" s="377" t="s">
        <v>93</v>
      </c>
      <c r="M1" s="377"/>
      <c r="N1" s="377"/>
      <c r="O1" s="391" t="s">
        <v>396</v>
      </c>
      <c r="P1" s="391"/>
      <c r="Q1" s="400">
        <v>43473</v>
      </c>
      <c r="R1" s="400"/>
      <c r="S1" s="400"/>
      <c r="V1" s="362"/>
      <c r="W1" s="362"/>
      <c r="X1" s="362"/>
      <c r="Y1" s="362"/>
      <c r="Z1" s="362"/>
      <c r="AA1" s="362"/>
      <c r="AB1" s="267"/>
    </row>
    <row r="2" spans="1:28" ht="9.9499999999999993" customHeight="1" thickBot="1">
      <c r="A2" s="73"/>
      <c r="B2" s="402"/>
      <c r="C2" s="402"/>
      <c r="D2" s="73"/>
      <c r="E2" s="73"/>
      <c r="F2" s="73"/>
      <c r="G2" s="73"/>
      <c r="H2" s="73"/>
      <c r="I2" s="73"/>
      <c r="J2" s="73"/>
      <c r="K2" s="73"/>
      <c r="L2" s="73"/>
      <c r="M2" s="73"/>
      <c r="N2" s="73"/>
      <c r="O2" s="73"/>
      <c r="P2" s="73"/>
    </row>
    <row r="3" spans="1:28" ht="20.100000000000001" customHeight="1" thickBot="1">
      <c r="A3" s="266" t="s">
        <v>6</v>
      </c>
      <c r="B3" s="379" t="s">
        <v>98</v>
      </c>
      <c r="C3" s="380"/>
      <c r="D3" s="380"/>
      <c r="E3" s="380"/>
      <c r="F3" s="380"/>
      <c r="G3" s="380"/>
      <c r="H3" s="380"/>
      <c r="I3" s="381"/>
      <c r="J3" s="73"/>
      <c r="K3" s="266" t="s">
        <v>8</v>
      </c>
      <c r="L3" s="379" t="s">
        <v>100</v>
      </c>
      <c r="M3" s="380"/>
      <c r="N3" s="380"/>
      <c r="O3" s="380"/>
      <c r="P3" s="380"/>
      <c r="Q3" s="380"/>
      <c r="R3" s="380"/>
      <c r="S3" s="381"/>
    </row>
    <row r="4" spans="1:28" ht="5.0999999999999996" customHeight="1">
      <c r="A4" s="73"/>
      <c r="B4" s="73"/>
      <c r="C4" s="73"/>
      <c r="D4" s="73"/>
      <c r="E4" s="73"/>
      <c r="F4" s="73"/>
      <c r="G4" s="73"/>
      <c r="H4" s="73"/>
      <c r="I4" s="73"/>
      <c r="J4" s="73"/>
      <c r="K4" s="73"/>
      <c r="L4" s="73"/>
      <c r="M4" s="73"/>
      <c r="N4" s="73"/>
      <c r="O4" s="73"/>
      <c r="P4" s="73"/>
    </row>
    <row r="5" spans="1:28" ht="12.95" customHeight="1">
      <c r="A5" s="371" t="s">
        <v>10</v>
      </c>
      <c r="B5" s="392"/>
      <c r="C5" s="398" t="s">
        <v>11</v>
      </c>
      <c r="D5" s="384" t="s">
        <v>12</v>
      </c>
      <c r="E5" s="385"/>
      <c r="F5" s="385"/>
      <c r="G5" s="386"/>
      <c r="H5" s="265" t="s">
        <v>19</v>
      </c>
      <c r="I5" s="265" t="s">
        <v>13</v>
      </c>
      <c r="J5" s="73"/>
      <c r="K5" s="371" t="s">
        <v>10</v>
      </c>
      <c r="L5" s="392"/>
      <c r="M5" s="398" t="s">
        <v>11</v>
      </c>
      <c r="N5" s="384" t="s">
        <v>12</v>
      </c>
      <c r="O5" s="385"/>
      <c r="P5" s="385"/>
      <c r="Q5" s="386"/>
      <c r="R5" s="265" t="s">
        <v>19</v>
      </c>
      <c r="S5" s="265" t="s">
        <v>13</v>
      </c>
    </row>
    <row r="6" spans="1:28" ht="12.95" customHeight="1">
      <c r="A6" s="394" t="s">
        <v>14</v>
      </c>
      <c r="B6" s="395"/>
      <c r="C6" s="399"/>
      <c r="D6" s="264" t="s">
        <v>15</v>
      </c>
      <c r="E6" s="263" t="s">
        <v>16</v>
      </c>
      <c r="F6" s="263" t="s">
        <v>17</v>
      </c>
      <c r="G6" s="262" t="s">
        <v>18</v>
      </c>
      <c r="H6" s="261" t="s">
        <v>395</v>
      </c>
      <c r="I6" s="261" t="s">
        <v>20</v>
      </c>
      <c r="J6" s="73"/>
      <c r="K6" s="394" t="s">
        <v>14</v>
      </c>
      <c r="L6" s="395"/>
      <c r="M6" s="399"/>
      <c r="N6" s="264" t="s">
        <v>15</v>
      </c>
      <c r="O6" s="263" t="s">
        <v>16</v>
      </c>
      <c r="P6" s="263" t="s">
        <v>17</v>
      </c>
      <c r="Q6" s="262" t="s">
        <v>18</v>
      </c>
      <c r="R6" s="261" t="s">
        <v>395</v>
      </c>
      <c r="S6" s="261" t="s">
        <v>20</v>
      </c>
    </row>
    <row r="7" spans="1:28" ht="5.0999999999999996" customHeight="1" thickBot="1">
      <c r="C7" s="73"/>
      <c r="D7" s="73"/>
      <c r="E7" s="73"/>
      <c r="F7" s="73"/>
      <c r="G7" s="73"/>
      <c r="H7" s="73"/>
      <c r="I7" s="73"/>
      <c r="J7" s="73"/>
      <c r="K7" s="76"/>
      <c r="L7" s="76"/>
      <c r="M7" s="73"/>
      <c r="N7" s="73"/>
      <c r="O7" s="73"/>
      <c r="P7" s="73"/>
    </row>
    <row r="8" spans="1:28" ht="12.95" customHeight="1" thickTop="1">
      <c r="A8" s="387" t="str">
        <f>DGET('14.meD-rap'!$A$106:$E$266,"příjmení",A92:A93)</f>
        <v>BERNÁTEK</v>
      </c>
      <c r="B8" s="388"/>
      <c r="C8" s="254" t="s">
        <v>393</v>
      </c>
      <c r="D8" s="259">
        <v>143</v>
      </c>
      <c r="E8" s="258">
        <v>62</v>
      </c>
      <c r="F8" s="258">
        <v>1</v>
      </c>
      <c r="G8" s="257">
        <f>IF(ISBLANK(D8),"",D8+E8)</f>
        <v>205</v>
      </c>
      <c r="H8" s="250">
        <f>IF(ISNUMBER(G8),IF(G8&gt;Q8,1,IF(G8=Q8,0.5,0)),"")</f>
        <v>0</v>
      </c>
      <c r="I8" s="260" t="s">
        <v>394</v>
      </c>
      <c r="J8" s="73"/>
      <c r="K8" s="387" t="str">
        <f>DGET('14.meD-rap'!$A$106:$E$266,"příjmení",K92:K93)</f>
        <v>PUDIL</v>
      </c>
      <c r="L8" s="388"/>
      <c r="M8" s="254" t="s">
        <v>393</v>
      </c>
      <c r="N8" s="259">
        <v>157</v>
      </c>
      <c r="O8" s="258">
        <v>54</v>
      </c>
      <c r="P8" s="258">
        <v>5</v>
      </c>
      <c r="Q8" s="257">
        <f>IF(ISBLANK(N8),"",N8+O8)</f>
        <v>211</v>
      </c>
      <c r="R8" s="250">
        <f>IF(ISNUMBER(Q8),IF(G8&lt;Q8,1,IF(G8=Q8,0.5,0)),"")</f>
        <v>1</v>
      </c>
      <c r="S8" s="244"/>
    </row>
    <row r="9" spans="1:28" ht="12.95" customHeight="1" thickBot="1">
      <c r="A9" s="389"/>
      <c r="B9" s="390"/>
      <c r="C9" s="249" t="s">
        <v>392</v>
      </c>
      <c r="D9" s="248">
        <v>131</v>
      </c>
      <c r="E9" s="247">
        <v>71</v>
      </c>
      <c r="F9" s="247">
        <v>3</v>
      </c>
      <c r="G9" s="246">
        <f>IF(ISBLANK(D9),"",D9+E9)</f>
        <v>202</v>
      </c>
      <c r="H9" s="245">
        <f>IF(ISNUMBER(G9),IF(G9&gt;Q9,1,IF(G9=Q9,0.5,0)),"")</f>
        <v>1</v>
      </c>
      <c r="I9" s="256">
        <f>IF(COUNT(Q12),SUM(G12-Q12),"")</f>
        <v>3</v>
      </c>
      <c r="J9" s="73"/>
      <c r="K9" s="389"/>
      <c r="L9" s="390"/>
      <c r="M9" s="249" t="s">
        <v>392</v>
      </c>
      <c r="N9" s="248">
        <v>151</v>
      </c>
      <c r="O9" s="247">
        <v>42</v>
      </c>
      <c r="P9" s="247">
        <v>8</v>
      </c>
      <c r="Q9" s="246">
        <f>IF(ISBLANK(N9),"",N9+O9)</f>
        <v>193</v>
      </c>
      <c r="R9" s="245">
        <f>IF(ISNUMBER(Q9),IF(G9&lt;Q9,1,IF(G9=Q9,0.5,0)),"")</f>
        <v>0</v>
      </c>
      <c r="S9" s="244"/>
    </row>
    <row r="10" spans="1:28" ht="9.9499999999999993" customHeight="1" thickTop="1">
      <c r="A10" s="367" t="str">
        <f>DGET('14.meD-rap'!$A$106:$E$266,"jméno",A92:A93)</f>
        <v>Bedřich</v>
      </c>
      <c r="B10" s="368"/>
      <c r="C10" s="243"/>
      <c r="D10" s="242"/>
      <c r="E10" s="242"/>
      <c r="F10" s="242"/>
      <c r="G10" s="242"/>
      <c r="H10" s="242"/>
      <c r="I10" s="241"/>
      <c r="J10" s="73"/>
      <c r="K10" s="367" t="str">
        <f>DGET('14.meD-rap'!$A$106:$E$266,"jméno",K92:K93)</f>
        <v>František</v>
      </c>
      <c r="L10" s="368"/>
      <c r="M10" s="243"/>
      <c r="N10" s="242"/>
      <c r="O10" s="242"/>
      <c r="P10" s="242"/>
      <c r="Q10" s="242"/>
      <c r="R10" s="242"/>
      <c r="S10" s="241"/>
    </row>
    <row r="11" spans="1:28" ht="9.9499999999999993" customHeight="1" thickBot="1">
      <c r="A11" s="369"/>
      <c r="B11" s="370"/>
      <c r="C11" s="240"/>
      <c r="D11" s="239"/>
      <c r="E11" s="239"/>
      <c r="F11" s="239"/>
      <c r="G11" s="238"/>
      <c r="H11" s="238"/>
      <c r="I11" s="363">
        <f>IF(ISNUMBER(G12),IF(G12&gt;Q12,1,IF(G12=Q12,0.5,0)),"")</f>
        <v>1</v>
      </c>
      <c r="J11" s="73"/>
      <c r="K11" s="369"/>
      <c r="L11" s="370"/>
      <c r="M11" s="240"/>
      <c r="N11" s="239"/>
      <c r="O11" s="239"/>
      <c r="P11" s="239"/>
      <c r="Q11" s="238"/>
      <c r="R11" s="238"/>
      <c r="S11" s="363">
        <f>IF(ISNUMBER(Q12),IF(G12&lt;Q12,1,IF(G12=Q12,0.5,0)),"")</f>
        <v>0</v>
      </c>
    </row>
    <row r="12" spans="1:28" ht="15.95" customHeight="1" thickBot="1">
      <c r="A12" s="396">
        <v>926</v>
      </c>
      <c r="B12" s="397"/>
      <c r="C12" s="237" t="s">
        <v>18</v>
      </c>
      <c r="D12" s="236">
        <f>IF(ISNUMBER(D8),SUM(D8:D11),"")</f>
        <v>274</v>
      </c>
      <c r="E12" s="235">
        <f>IF(ISNUMBER(E8),SUM(E8:E11),"")</f>
        <v>133</v>
      </c>
      <c r="F12" s="234">
        <f>IF(ISNUMBER(F8),SUM(F8:F11),"")</f>
        <v>4</v>
      </c>
      <c r="G12" s="233">
        <f>IF(ISNUMBER(G8),SUM(G8:G11),"")</f>
        <v>407</v>
      </c>
      <c r="H12" s="232">
        <f>IF(ISNUMBER($G12),SUM(H8:H11),"")</f>
        <v>1</v>
      </c>
      <c r="I12" s="364"/>
      <c r="J12" s="73"/>
      <c r="K12" s="393">
        <v>1163</v>
      </c>
      <c r="L12" s="383"/>
      <c r="M12" s="237" t="s">
        <v>18</v>
      </c>
      <c r="N12" s="270">
        <f>IF(ISNUMBER(N8),SUM(N8:N11),"")</f>
        <v>308</v>
      </c>
      <c r="O12" s="235">
        <f>IF(ISNUMBER(O8),SUM(O8:O11),"")</f>
        <v>96</v>
      </c>
      <c r="P12" s="234">
        <f>IF(ISNUMBER(P8),SUM(P8:P11),"")</f>
        <v>13</v>
      </c>
      <c r="Q12" s="233">
        <f>IF(ISNUMBER(Q8),SUM(Q8:Q11),"")</f>
        <v>404</v>
      </c>
      <c r="R12" s="232">
        <f>IF(ISNUMBER($Q12),SUM(R7:R11),"")</f>
        <v>1</v>
      </c>
      <c r="S12" s="364"/>
    </row>
    <row r="13" spans="1:28" ht="12.95" customHeight="1" thickTop="1">
      <c r="A13" s="387" t="str">
        <f>DGET('14.meD-rap'!$A$106:$E$266,"příjmení",A94:A95)</f>
        <v>ŠOSTÝ</v>
      </c>
      <c r="B13" s="388"/>
      <c r="C13" s="254" t="s">
        <v>393</v>
      </c>
      <c r="D13" s="253">
        <v>145</v>
      </c>
      <c r="E13" s="252">
        <v>89</v>
      </c>
      <c r="F13" s="252">
        <v>1</v>
      </c>
      <c r="G13" s="251">
        <f>IF(ISBLANK(D13),"",D13+E13)</f>
        <v>234</v>
      </c>
      <c r="H13" s="250">
        <f>IF(ISNUMBER(G13),IF(G13&gt;Q13,1,IF(G13=Q13,0.5,0)),"")</f>
        <v>1</v>
      </c>
      <c r="I13" s="365">
        <f>IF(COUNT(Q17),SUM(I9+G17-Q17),"")</f>
        <v>96</v>
      </c>
      <c r="J13" s="73"/>
      <c r="K13" s="387" t="str">
        <f>DGET('14.meD-rap'!$A$106:$E$266,"příjmení",K94:K95)</f>
        <v>ROUBAL</v>
      </c>
      <c r="L13" s="388"/>
      <c r="M13" s="254" t="s">
        <v>393</v>
      </c>
      <c r="N13" s="253">
        <v>144</v>
      </c>
      <c r="O13" s="252">
        <v>35</v>
      </c>
      <c r="P13" s="252">
        <v>8</v>
      </c>
      <c r="Q13" s="251">
        <f>IF(ISBLANK(N13),"",N13+O13)</f>
        <v>179</v>
      </c>
      <c r="R13" s="250">
        <f>IF(ISNUMBER(Q13),IF(G13&lt;Q13,1,IF(G13=Q13,0.5,0)),"")</f>
        <v>0</v>
      </c>
      <c r="S13" s="244"/>
    </row>
    <row r="14" spans="1:28" ht="12.95" customHeight="1" thickBot="1">
      <c r="A14" s="389"/>
      <c r="B14" s="390"/>
      <c r="C14" s="249" t="s">
        <v>392</v>
      </c>
      <c r="D14" s="248">
        <v>149</v>
      </c>
      <c r="E14" s="247">
        <v>81</v>
      </c>
      <c r="F14" s="247">
        <v>1</v>
      </c>
      <c r="G14" s="246">
        <f>IF(ISBLANK(D14),"",D14+E14)</f>
        <v>230</v>
      </c>
      <c r="H14" s="245">
        <f>IF(ISNUMBER(G14),IF(G14&gt;Q14,1,IF(G14=Q14,0.5,0)),"")</f>
        <v>1</v>
      </c>
      <c r="I14" s="366"/>
      <c r="J14" s="73"/>
      <c r="K14" s="389"/>
      <c r="L14" s="390"/>
      <c r="M14" s="249" t="s">
        <v>392</v>
      </c>
      <c r="N14" s="248">
        <v>142</v>
      </c>
      <c r="O14" s="247">
        <v>50</v>
      </c>
      <c r="P14" s="247">
        <v>7</v>
      </c>
      <c r="Q14" s="246">
        <f>IF(ISBLANK(N14),"",N14+O14)</f>
        <v>192</v>
      </c>
      <c r="R14" s="245">
        <f>IF(ISNUMBER(Q14),IF(G14&lt;Q14,1,IF(G14=Q14,0.5,0)),"")</f>
        <v>0</v>
      </c>
      <c r="S14" s="244"/>
    </row>
    <row r="15" spans="1:28" ht="9.9499999999999993" customHeight="1" thickTop="1">
      <c r="A15" s="367" t="str">
        <f>DGET('14.meD-rap'!$A$106:$E$266,"jméno",A94:A95)</f>
        <v>Miroslav</v>
      </c>
      <c r="B15" s="368"/>
      <c r="C15" s="243"/>
      <c r="D15" s="242"/>
      <c r="E15" s="242"/>
      <c r="F15" s="242"/>
      <c r="G15" s="242"/>
      <c r="H15" s="242"/>
      <c r="I15" s="241"/>
      <c r="J15" s="73"/>
      <c r="K15" s="367" t="str">
        <f>DGET('14.meD-rap'!$A$106:$E$266,"jméno",K94:K95)</f>
        <v>Vojtěch</v>
      </c>
      <c r="L15" s="368"/>
      <c r="M15" s="243"/>
      <c r="N15" s="242"/>
      <c r="O15" s="242"/>
      <c r="P15" s="242"/>
      <c r="Q15" s="242"/>
      <c r="R15" s="242"/>
      <c r="S15" s="241"/>
    </row>
    <row r="16" spans="1:28" ht="9.9499999999999993" customHeight="1" thickBot="1">
      <c r="A16" s="369"/>
      <c r="B16" s="370"/>
      <c r="C16" s="240"/>
      <c r="D16" s="239"/>
      <c r="E16" s="239"/>
      <c r="F16" s="239"/>
      <c r="G16" s="238"/>
      <c r="H16" s="238"/>
      <c r="I16" s="363">
        <f>IF(ISNUMBER(G17),IF(G17&gt;Q17,1,IF(G17=Q17,0.5,0)),"")</f>
        <v>1</v>
      </c>
      <c r="J16" s="73"/>
      <c r="K16" s="369"/>
      <c r="L16" s="370"/>
      <c r="M16" s="240"/>
      <c r="N16" s="239"/>
      <c r="O16" s="239"/>
      <c r="P16" s="239"/>
      <c r="Q16" s="238"/>
      <c r="R16" s="238"/>
      <c r="S16" s="363">
        <f>IF(ISNUMBER(Q17),IF(G17&lt;Q17,1,IF(G17=Q17,0.5,0)),"")</f>
        <v>0</v>
      </c>
    </row>
    <row r="17" spans="1:19" s="73" customFormat="1" ht="15.95" customHeight="1" thickBot="1">
      <c r="A17" s="396">
        <v>17154</v>
      </c>
      <c r="B17" s="397"/>
      <c r="C17" s="237" t="s">
        <v>18</v>
      </c>
      <c r="D17" s="236">
        <f>IF(ISNUMBER(D13),SUM(D13:D16),"")</f>
        <v>294</v>
      </c>
      <c r="E17" s="271">
        <f>IF(ISNUMBER(E13),SUM(E13:E16),"")</f>
        <v>170</v>
      </c>
      <c r="F17" s="234">
        <f>IF(ISNUMBER(F13),SUM(F13:F16),"")</f>
        <v>2</v>
      </c>
      <c r="G17" s="233">
        <f>IF(ISNUMBER(G13),SUM(G13:G16),"")</f>
        <v>464</v>
      </c>
      <c r="H17" s="232">
        <f>IF(ISNUMBER($G17),SUM(H13:H16),"")</f>
        <v>2</v>
      </c>
      <c r="I17" s="364"/>
      <c r="K17" s="382">
        <v>4467</v>
      </c>
      <c r="L17" s="383"/>
      <c r="M17" s="237" t="s">
        <v>18</v>
      </c>
      <c r="N17" s="236">
        <f>IF(ISNUMBER(N13),SUM(N13:N16),"")</f>
        <v>286</v>
      </c>
      <c r="O17" s="235">
        <f>IF(ISNUMBER(O13),SUM(O13:O16),"")</f>
        <v>85</v>
      </c>
      <c r="P17" s="234">
        <f>IF(ISNUMBER(P13),SUM(P13:P16),"")</f>
        <v>15</v>
      </c>
      <c r="Q17" s="233">
        <f>IF(ISNUMBER(Q13),SUM(Q13:Q16),"")</f>
        <v>371</v>
      </c>
      <c r="R17" s="232">
        <f>IF(ISNUMBER($Q17),SUM(R13:R16),"")</f>
        <v>0</v>
      </c>
      <c r="S17" s="364"/>
    </row>
    <row r="18" spans="1:19" s="73" customFormat="1" ht="12.95" customHeight="1" thickTop="1">
      <c r="A18" s="387" t="str">
        <f>DGET('14.meD-rap'!$A$106:$E$266,"příjmení",A96:A97)</f>
        <v>ŠEPIČ</v>
      </c>
      <c r="B18" s="388"/>
      <c r="C18" s="254" t="s">
        <v>393</v>
      </c>
      <c r="D18" s="253">
        <v>135</v>
      </c>
      <c r="E18" s="252">
        <v>63</v>
      </c>
      <c r="F18" s="252">
        <v>5</v>
      </c>
      <c r="G18" s="251">
        <f>IF(ISBLANK(D18),"",D18+E18)</f>
        <v>198</v>
      </c>
      <c r="H18" s="250">
        <f>IF(ISNUMBER(G18),IF(G18&gt;Q18,1,IF(G18=Q18,0.5,0)),"")</f>
        <v>0</v>
      </c>
      <c r="I18" s="365">
        <f>IF(COUNT(Q22),SUM(I13+G22-Q22),"")</f>
        <v>32</v>
      </c>
      <c r="K18" s="387" t="str">
        <f>DGET('14.meD-rap'!$A$106:$E$266,"příjmení",K96:K97)</f>
        <v>HAMPL</v>
      </c>
      <c r="L18" s="388"/>
      <c r="M18" s="254" t="s">
        <v>393</v>
      </c>
      <c r="N18" s="253">
        <v>138</v>
      </c>
      <c r="O18" s="252">
        <v>78</v>
      </c>
      <c r="P18" s="252">
        <v>1</v>
      </c>
      <c r="Q18" s="251">
        <f>IF(ISBLANK(N18),"",N18+O18)</f>
        <v>216</v>
      </c>
      <c r="R18" s="250">
        <f>IF(ISNUMBER(Q18),IF(G18&lt;Q18,1,IF(G18=Q18,0.5,0)),"")</f>
        <v>1</v>
      </c>
      <c r="S18" s="244"/>
    </row>
    <row r="19" spans="1:19" s="73" customFormat="1" ht="12.95" customHeight="1" thickBot="1">
      <c r="A19" s="389"/>
      <c r="B19" s="390"/>
      <c r="C19" s="249" t="s">
        <v>392</v>
      </c>
      <c r="D19" s="248">
        <v>131</v>
      </c>
      <c r="E19" s="247">
        <v>44</v>
      </c>
      <c r="F19" s="247">
        <v>7</v>
      </c>
      <c r="G19" s="246">
        <f>IF(ISBLANK(D19),"",D19+E19)</f>
        <v>175</v>
      </c>
      <c r="H19" s="245">
        <f>IF(ISNUMBER(G19),IF(G19&gt;Q19,1,IF(G19=Q19,0.5,0)),"")</f>
        <v>0</v>
      </c>
      <c r="I19" s="366"/>
      <c r="K19" s="389"/>
      <c r="L19" s="390"/>
      <c r="M19" s="249" t="s">
        <v>392</v>
      </c>
      <c r="N19" s="248">
        <v>149</v>
      </c>
      <c r="O19" s="247">
        <v>72</v>
      </c>
      <c r="P19" s="247">
        <v>1</v>
      </c>
      <c r="Q19" s="246">
        <f>IF(ISBLANK(N19),"",N19+O19)</f>
        <v>221</v>
      </c>
      <c r="R19" s="245">
        <f>IF(ISNUMBER(Q19),IF(G19&lt;Q19,1,IF(G19=Q19,0.5,0)),"")</f>
        <v>1</v>
      </c>
      <c r="S19" s="244"/>
    </row>
    <row r="20" spans="1:19" s="73" customFormat="1" ht="9.9499999999999993" customHeight="1" thickTop="1">
      <c r="A20" s="367" t="str">
        <f>DGET('14.meD-rap'!$A$106:$E$266,"jméno",A96:A97)</f>
        <v>Michael</v>
      </c>
      <c r="B20" s="368"/>
      <c r="C20" s="243"/>
      <c r="D20" s="242"/>
      <c r="E20" s="242"/>
      <c r="F20" s="242"/>
      <c r="G20" s="242"/>
      <c r="H20" s="242"/>
      <c r="I20" s="241"/>
      <c r="K20" s="367" t="str">
        <f>DGET('14.meD-rap'!$A$106:$E$266,"jméno",K96:K97)</f>
        <v>Vítěslav</v>
      </c>
      <c r="L20" s="368"/>
      <c r="M20" s="243"/>
      <c r="N20" s="242"/>
      <c r="O20" s="242"/>
      <c r="P20" s="242"/>
      <c r="Q20" s="242"/>
      <c r="R20" s="242"/>
      <c r="S20" s="241"/>
    </row>
    <row r="21" spans="1:19" s="73" customFormat="1" ht="9.9499999999999993" customHeight="1" thickBot="1">
      <c r="A21" s="369"/>
      <c r="B21" s="370"/>
      <c r="C21" s="240"/>
      <c r="D21" s="239"/>
      <c r="E21" s="239"/>
      <c r="F21" s="239"/>
      <c r="G21" s="238"/>
      <c r="H21" s="238"/>
      <c r="I21" s="363">
        <f>IF(ISNUMBER(G22),IF(G22&gt;Q22,1,IF(G22=Q22,0.5,0)),"")</f>
        <v>0</v>
      </c>
      <c r="K21" s="369"/>
      <c r="L21" s="370"/>
      <c r="M21" s="240"/>
      <c r="N21" s="239"/>
      <c r="O21" s="239"/>
      <c r="P21" s="239"/>
      <c r="Q21" s="238"/>
      <c r="R21" s="238"/>
      <c r="S21" s="363">
        <f>IF(ISNUMBER(Q22),IF(G22&lt;Q22,1,IF(G22=Q22,0.5,0)),"")</f>
        <v>1</v>
      </c>
    </row>
    <row r="22" spans="1:19" s="73" customFormat="1" ht="15.95" customHeight="1" thickBot="1">
      <c r="A22" s="382">
        <v>25585</v>
      </c>
      <c r="B22" s="407"/>
      <c r="C22" s="237" t="s">
        <v>18</v>
      </c>
      <c r="D22" s="236">
        <f>IF(ISNUMBER(D18),SUM(D18:D21),"")</f>
        <v>266</v>
      </c>
      <c r="E22" s="235">
        <f>IF(ISNUMBER(E18),SUM(E18:E21),"")</f>
        <v>107</v>
      </c>
      <c r="F22" s="234">
        <f>IF(ISNUMBER(F18),SUM(F18:F21),"")</f>
        <v>12</v>
      </c>
      <c r="G22" s="233">
        <f>IF(ISNUMBER(G18),SUM(G18:G21),"")</f>
        <v>373</v>
      </c>
      <c r="H22" s="232">
        <f>IF(ISNUMBER($G22),SUM(H18:H21),"")</f>
        <v>0</v>
      </c>
      <c r="I22" s="364"/>
      <c r="K22" s="382">
        <v>5052</v>
      </c>
      <c r="L22" s="383"/>
      <c r="M22" s="237" t="s">
        <v>18</v>
      </c>
      <c r="N22" s="236">
        <f>IF(ISNUMBER(N18),SUM(N18:N21),"")</f>
        <v>287</v>
      </c>
      <c r="O22" s="271">
        <f>IF(ISNUMBER(O18),SUM(O18:O21),"")</f>
        <v>150</v>
      </c>
      <c r="P22" s="234">
        <f>IF(ISNUMBER(P18),SUM(P18:P21),"")</f>
        <v>2</v>
      </c>
      <c r="Q22" s="233">
        <f>IF(ISNUMBER(Q18),SUM(Q18:Q21),"")</f>
        <v>437</v>
      </c>
      <c r="R22" s="232">
        <f>IF(ISNUMBER($Q22),SUM(R18:R21),"")</f>
        <v>2</v>
      </c>
      <c r="S22" s="364"/>
    </row>
    <row r="23" spans="1:19" s="73" customFormat="1" ht="12.95" customHeight="1" thickTop="1">
      <c r="A23" s="387" t="str">
        <f>DGET('14.meD-rap'!$A$106:$E$266,"příjmení",A98:A99)</f>
        <v>POZNER</v>
      </c>
      <c r="B23" s="388"/>
      <c r="C23" s="254" t="s">
        <v>393</v>
      </c>
      <c r="D23" s="253">
        <v>141</v>
      </c>
      <c r="E23" s="252">
        <v>44</v>
      </c>
      <c r="F23" s="252">
        <v>6</v>
      </c>
      <c r="G23" s="251">
        <f>IF(ISBLANK(D23),"",D23+E23)</f>
        <v>185</v>
      </c>
      <c r="H23" s="250">
        <f>IF(ISNUMBER(G23),IF(G23&gt;Q23,1,IF(G23=Q23,0.5,0)),"")</f>
        <v>0</v>
      </c>
      <c r="I23" s="365">
        <f>IF(COUNT(Q27),SUM(I18+G27-Q27),"")</f>
        <v>-13</v>
      </c>
      <c r="K23" s="387" t="str">
        <f>DGET('14.meD-rap'!$A$106:$E$266,"příjmení",K98:K99)</f>
        <v>HOFMAN</v>
      </c>
      <c r="L23" s="388"/>
      <c r="M23" s="254" t="s">
        <v>393</v>
      </c>
      <c r="N23" s="253">
        <v>142</v>
      </c>
      <c r="O23" s="252">
        <v>61</v>
      </c>
      <c r="P23" s="252">
        <v>1</v>
      </c>
      <c r="Q23" s="251">
        <f>IF(ISBLANK(N23),"",N23+O23)</f>
        <v>203</v>
      </c>
      <c r="R23" s="250">
        <f>IF(ISNUMBER(Q23),IF(G23&lt;Q23,1,IF(G23=Q23,0.5,0)),"")</f>
        <v>1</v>
      </c>
      <c r="S23" s="244"/>
    </row>
    <row r="24" spans="1:19" s="73" customFormat="1" ht="12.95" customHeight="1" thickBot="1">
      <c r="A24" s="389"/>
      <c r="B24" s="390"/>
      <c r="C24" s="249" t="s">
        <v>392</v>
      </c>
      <c r="D24" s="248">
        <v>133</v>
      </c>
      <c r="E24" s="247">
        <v>51</v>
      </c>
      <c r="F24" s="247">
        <v>5</v>
      </c>
      <c r="G24" s="246">
        <f>IF(ISBLANK(D24),"",D24+E24)</f>
        <v>184</v>
      </c>
      <c r="H24" s="245">
        <f>IF(ISNUMBER(G24),IF(G24&gt;Q24,1,IF(G24=Q24,0.5,0)),"")</f>
        <v>0</v>
      </c>
      <c r="I24" s="366"/>
      <c r="K24" s="389"/>
      <c r="L24" s="390"/>
      <c r="M24" s="249" t="s">
        <v>392</v>
      </c>
      <c r="N24" s="248">
        <v>142</v>
      </c>
      <c r="O24" s="247">
        <v>69</v>
      </c>
      <c r="P24" s="247">
        <v>2</v>
      </c>
      <c r="Q24" s="246">
        <f>IF(ISBLANK(N24),"",N24+O24)</f>
        <v>211</v>
      </c>
      <c r="R24" s="245">
        <f>IF(ISNUMBER(Q24),IF(G24&lt;Q24,1,IF(G24=Q24,0.5,0)),"")</f>
        <v>1</v>
      </c>
      <c r="S24" s="244"/>
    </row>
    <row r="25" spans="1:19" s="73" customFormat="1" ht="9.9499999999999993" customHeight="1" thickTop="1">
      <c r="A25" s="367" t="str">
        <f>DGET('14.meD-rap'!$A$106:$E$266,"jméno",A98:A99)</f>
        <v>Jan</v>
      </c>
      <c r="B25" s="368"/>
      <c r="C25" s="255"/>
      <c r="D25" s="242"/>
      <c r="E25" s="242"/>
      <c r="F25" s="242"/>
      <c r="G25" s="242"/>
      <c r="H25" s="242"/>
      <c r="I25" s="241"/>
      <c r="K25" s="367" t="str">
        <f>DGET('14.meD-rap'!$A$106:$E$266,"jméno",K98:K99)</f>
        <v>Jiří</v>
      </c>
      <c r="L25" s="368"/>
      <c r="M25" s="243"/>
      <c r="N25" s="242"/>
      <c r="O25" s="242"/>
      <c r="P25" s="242"/>
      <c r="Q25" s="242"/>
      <c r="R25" s="242"/>
      <c r="S25" s="241"/>
    </row>
    <row r="26" spans="1:19" s="73" customFormat="1" ht="9.9499999999999993" customHeight="1" thickBot="1">
      <c r="A26" s="369"/>
      <c r="B26" s="370"/>
      <c r="C26" s="240"/>
      <c r="D26" s="239"/>
      <c r="E26" s="239"/>
      <c r="F26" s="239"/>
      <c r="G26" s="238"/>
      <c r="H26" s="238"/>
      <c r="I26" s="363">
        <f>IF(ISNUMBER(G27),IF(G27&gt;Q27,1,IF(G27=Q27,0.5,0)),"")</f>
        <v>0</v>
      </c>
      <c r="K26" s="369"/>
      <c r="L26" s="370"/>
      <c r="M26" s="240"/>
      <c r="N26" s="239"/>
      <c r="O26" s="239"/>
      <c r="P26" s="239"/>
      <c r="Q26" s="238"/>
      <c r="R26" s="238"/>
      <c r="S26" s="363">
        <f>IF(ISNUMBER(Q27),IF(G27&lt;Q27,1,IF(G27=Q27,0.5,0)),"")</f>
        <v>1</v>
      </c>
    </row>
    <row r="27" spans="1:19" s="73" customFormat="1" ht="15.95" customHeight="1" thickBot="1">
      <c r="A27" s="382">
        <v>25584</v>
      </c>
      <c r="B27" s="407"/>
      <c r="C27" s="237" t="s">
        <v>18</v>
      </c>
      <c r="D27" s="236">
        <f>IF(ISNUMBER(D23),SUM(D23:D26),"")</f>
        <v>274</v>
      </c>
      <c r="E27" s="235">
        <f>IF(ISNUMBER(E23),SUM(E23:E26),"")</f>
        <v>95</v>
      </c>
      <c r="F27" s="234">
        <f>IF(ISNUMBER(F23),SUM(F23:F26),"")</f>
        <v>11</v>
      </c>
      <c r="G27" s="233">
        <f>IF(ISNUMBER(G23),SUM(G23:G26),"")</f>
        <v>369</v>
      </c>
      <c r="H27" s="232">
        <f>IF(ISNUMBER($G27),SUM(H23:H26),"")</f>
        <v>0</v>
      </c>
      <c r="I27" s="364"/>
      <c r="K27" s="382">
        <v>1152</v>
      </c>
      <c r="L27" s="383"/>
      <c r="M27" s="237" t="s">
        <v>18</v>
      </c>
      <c r="N27" s="236">
        <f>IF(ISNUMBER(N23),SUM(N23:N26),"")</f>
        <v>284</v>
      </c>
      <c r="O27" s="235">
        <f>IF(ISNUMBER(O23),SUM(O23:O26),"")</f>
        <v>130</v>
      </c>
      <c r="P27" s="234">
        <f>IF(ISNUMBER(P23),SUM(P23:P26),"")</f>
        <v>3</v>
      </c>
      <c r="Q27" s="233">
        <f>IF(ISNUMBER(Q23),SUM(Q23:Q26),"")</f>
        <v>414</v>
      </c>
      <c r="R27" s="232">
        <f>IF(ISNUMBER($Q27),SUM(R23:R26),"")</f>
        <v>2</v>
      </c>
      <c r="S27" s="364"/>
    </row>
    <row r="28" spans="1:19" s="73" customFormat="1" ht="12.95" customHeight="1" thickTop="1">
      <c r="A28" s="387" t="str">
        <f>DGET('14.meD-rap'!$A$106:$E$266,"příjmení",A100:A101)</f>
        <v>DVOŘÁK</v>
      </c>
      <c r="B28" s="388"/>
      <c r="C28" s="254" t="s">
        <v>393</v>
      </c>
      <c r="D28" s="253">
        <v>150</v>
      </c>
      <c r="E28" s="252">
        <v>78</v>
      </c>
      <c r="F28" s="252">
        <v>3</v>
      </c>
      <c r="G28" s="251">
        <f>IF(ISBLANK(D28),"",D28+E28)</f>
        <v>228</v>
      </c>
      <c r="H28" s="250">
        <f>IF(ISNUMBER(G28),IF(G28&gt;Q28,1,IF(G28=Q28,0.5,0)),"")</f>
        <v>1</v>
      </c>
      <c r="I28" s="365">
        <f>IF(COUNT(Q32),SUM(I23+G32-Q32),"")</f>
        <v>14</v>
      </c>
      <c r="K28" s="389" t="str">
        <f>DGET('14.meD-rap'!$A$106:$E$266,"příjmení",K100:K101)</f>
        <v>VALTA</v>
      </c>
      <c r="L28" s="390"/>
      <c r="M28" s="254" t="s">
        <v>393</v>
      </c>
      <c r="N28" s="253">
        <v>145</v>
      </c>
      <c r="O28" s="252">
        <v>62</v>
      </c>
      <c r="P28" s="252">
        <v>1</v>
      </c>
      <c r="Q28" s="251">
        <f>IF(ISBLANK(N28),"",N28+O28)</f>
        <v>207</v>
      </c>
      <c r="R28" s="250">
        <f>IF(ISNUMBER(Q28),IF(G28&lt;Q28,1,IF(G28=Q28,0.5,0)),"")</f>
        <v>0</v>
      </c>
      <c r="S28" s="244"/>
    </row>
    <row r="29" spans="1:19" s="73" customFormat="1" ht="12.95" customHeight="1" thickBot="1">
      <c r="A29" s="389"/>
      <c r="B29" s="390"/>
      <c r="C29" s="249" t="s">
        <v>392</v>
      </c>
      <c r="D29" s="248">
        <v>133</v>
      </c>
      <c r="E29" s="247">
        <v>69</v>
      </c>
      <c r="F29" s="247">
        <v>1</v>
      </c>
      <c r="G29" s="246">
        <f>IF(ISBLANK(D29),"",D29+E29)</f>
        <v>202</v>
      </c>
      <c r="H29" s="245">
        <f>IF(ISNUMBER(G29),IF(G29&gt;Q29,1,IF(G29=Q29,0.5,0)),"")</f>
        <v>1</v>
      </c>
      <c r="I29" s="366"/>
      <c r="K29" s="389"/>
      <c r="L29" s="390"/>
      <c r="M29" s="249" t="s">
        <v>392</v>
      </c>
      <c r="N29" s="248">
        <v>142</v>
      </c>
      <c r="O29" s="247">
        <v>54</v>
      </c>
      <c r="P29" s="247">
        <v>4</v>
      </c>
      <c r="Q29" s="246">
        <f>IF(ISBLANK(N29),"",N29+O29)</f>
        <v>196</v>
      </c>
      <c r="R29" s="245">
        <f>IF(ISNUMBER(Q29),IF(G29&lt;Q29,1,IF(G29=Q29,0.5,0)),"")</f>
        <v>0</v>
      </c>
      <c r="S29" s="244"/>
    </row>
    <row r="30" spans="1:19" s="73" customFormat="1" ht="9.9499999999999993" customHeight="1" thickTop="1">
      <c r="A30" s="367" t="str">
        <f>DGET('14.meD-rap'!$A$106:$E$266,"jméno",A100:A101)</f>
        <v>Vladimír</v>
      </c>
      <c r="B30" s="368"/>
      <c r="C30" s="243"/>
      <c r="D30" s="242"/>
      <c r="E30" s="242"/>
      <c r="F30" s="242"/>
      <c r="G30" s="242"/>
      <c r="H30" s="242"/>
      <c r="I30" s="241"/>
      <c r="K30" s="367" t="str">
        <f>DGET('14.meD-rap'!$A$106:$E$266,"jméno",K100:K101)</f>
        <v>Petr</v>
      </c>
      <c r="L30" s="368"/>
      <c r="M30" s="243"/>
      <c r="N30" s="242"/>
      <c r="O30" s="242"/>
      <c r="P30" s="242"/>
      <c r="Q30" s="242"/>
      <c r="R30" s="242"/>
      <c r="S30" s="241"/>
    </row>
    <row r="31" spans="1:19" s="73" customFormat="1" ht="9.9499999999999993" customHeight="1" thickBot="1">
      <c r="A31" s="369"/>
      <c r="B31" s="370"/>
      <c r="C31" s="240"/>
      <c r="D31" s="239"/>
      <c r="E31" s="239"/>
      <c r="F31" s="239"/>
      <c r="G31" s="238"/>
      <c r="H31" s="238"/>
      <c r="I31" s="363">
        <f>IF(ISNUMBER(G32),IF(G32&gt;Q32,1,IF(G32=Q32,0.5,0)),"")</f>
        <v>1</v>
      </c>
      <c r="K31" s="369"/>
      <c r="L31" s="370"/>
      <c r="M31" s="240"/>
      <c r="N31" s="239"/>
      <c r="O31" s="239"/>
      <c r="P31" s="239"/>
      <c r="Q31" s="238"/>
      <c r="R31" s="238"/>
      <c r="S31" s="363">
        <f>IF(ISNUMBER(Q32),IF(G32&lt;Q32,1,IF(G32=Q32,0.5,0)),"")</f>
        <v>0</v>
      </c>
    </row>
    <row r="32" spans="1:19" s="73" customFormat="1" ht="15.95" customHeight="1" thickBot="1">
      <c r="A32" s="382">
        <v>23581</v>
      </c>
      <c r="B32" s="407"/>
      <c r="C32" s="237" t="s">
        <v>18</v>
      </c>
      <c r="D32" s="236">
        <f>IF(ISNUMBER(D28),SUM(D28:D31),"")</f>
        <v>283</v>
      </c>
      <c r="E32" s="235">
        <f>IF(ISNUMBER(E28),SUM(E28:E31),"")</f>
        <v>147</v>
      </c>
      <c r="F32" s="234">
        <f>IF(ISNUMBER(F28),SUM(F28:F31),"")</f>
        <v>4</v>
      </c>
      <c r="G32" s="233">
        <f>IF(ISNUMBER(G28),SUM(G28:G31),"")</f>
        <v>430</v>
      </c>
      <c r="H32" s="232">
        <f>IF(ISNUMBER($G32),SUM(H28:H31),"")</f>
        <v>2</v>
      </c>
      <c r="I32" s="364"/>
      <c r="K32" s="382">
        <v>1172</v>
      </c>
      <c r="L32" s="383"/>
      <c r="M32" s="237" t="s">
        <v>18</v>
      </c>
      <c r="N32" s="236">
        <f>IF(ISNUMBER(N28),SUM(N28:N31),"")</f>
        <v>287</v>
      </c>
      <c r="O32" s="235">
        <f>IF(ISNUMBER(O28),SUM(O28:O31),"")</f>
        <v>116</v>
      </c>
      <c r="P32" s="234">
        <f>IF(ISNUMBER(P28),SUM(P28:P31),"")</f>
        <v>5</v>
      </c>
      <c r="Q32" s="233">
        <f>IF(ISNUMBER(Q28),SUM(Q28:Q31),"")</f>
        <v>403</v>
      </c>
      <c r="R32" s="232">
        <f>IF(ISNUMBER($Q32),SUM(R28:R31),"")</f>
        <v>0</v>
      </c>
      <c r="S32" s="364"/>
    </row>
    <row r="33" spans="1:27" ht="12.95" customHeight="1" thickTop="1">
      <c r="A33" s="387" t="str">
        <f>DGET('14.meD-rap'!$A$106:$E$266,"příjmení",A102:A103)</f>
        <v>SEKERÁK</v>
      </c>
      <c r="B33" s="388"/>
      <c r="C33" s="254" t="s">
        <v>393</v>
      </c>
      <c r="D33" s="253">
        <v>155</v>
      </c>
      <c r="E33" s="252">
        <v>52</v>
      </c>
      <c r="F33" s="252">
        <v>5</v>
      </c>
      <c r="G33" s="251">
        <f>IF(ISBLANK(D33),"",D33+E33)</f>
        <v>207</v>
      </c>
      <c r="H33" s="250">
        <f>IF(ISNUMBER(G33),IF(G33&gt;Q33,1,IF(G33=Q33,0.5,0)),"")</f>
        <v>1</v>
      </c>
      <c r="I33" s="365">
        <f>IF(COUNT(Q37),SUM(I28+G37-Q37),"")</f>
        <v>31</v>
      </c>
      <c r="J33" s="73"/>
      <c r="K33" s="389" t="str">
        <f>DGET('14.meD-rap'!$A$106:$E$266,"příjmení",K102:K103)</f>
        <v>PODHOLA</v>
      </c>
      <c r="L33" s="390"/>
      <c r="M33" s="254" t="s">
        <v>393</v>
      </c>
      <c r="N33" s="253">
        <v>143</v>
      </c>
      <c r="O33" s="252">
        <v>63</v>
      </c>
      <c r="P33" s="252">
        <v>2</v>
      </c>
      <c r="Q33" s="251">
        <f>IF(ISBLANK(N33),"",N33+O33)</f>
        <v>206</v>
      </c>
      <c r="R33" s="250">
        <f>IF(ISNUMBER(Q33),IF(G33&lt;Q33,1,IF(G33=Q33,0.5,0)),"")</f>
        <v>0</v>
      </c>
      <c r="S33" s="244"/>
    </row>
    <row r="34" spans="1:27" ht="12.95" customHeight="1" thickBot="1">
      <c r="A34" s="389"/>
      <c r="B34" s="390"/>
      <c r="C34" s="249" t="s">
        <v>392</v>
      </c>
      <c r="D34" s="248">
        <v>138</v>
      </c>
      <c r="E34" s="247">
        <v>61</v>
      </c>
      <c r="F34" s="247">
        <v>3</v>
      </c>
      <c r="G34" s="246">
        <f>IF(ISBLANK(D34),"",D34+E34)</f>
        <v>199</v>
      </c>
      <c r="H34" s="245">
        <f>IF(ISNUMBER(G34),IF(G34&gt;Q34,1,IF(G34=Q34,0.5,0)),"")</f>
        <v>1</v>
      </c>
      <c r="I34" s="366"/>
      <c r="J34" s="73"/>
      <c r="K34" s="389"/>
      <c r="L34" s="390"/>
      <c r="M34" s="249" t="s">
        <v>392</v>
      </c>
      <c r="N34" s="248">
        <v>139</v>
      </c>
      <c r="O34" s="247">
        <v>44</v>
      </c>
      <c r="P34" s="247">
        <v>8</v>
      </c>
      <c r="Q34" s="246">
        <f>IF(ISBLANK(N34),"",N34+O34)</f>
        <v>183</v>
      </c>
      <c r="R34" s="245">
        <f>IF(ISNUMBER(Q34),IF(G34&lt;Q34,1,IF(G34=Q34,0.5,0)),"")</f>
        <v>0</v>
      </c>
      <c r="S34" s="244"/>
    </row>
    <row r="35" spans="1:27" ht="9.9499999999999993" customHeight="1" thickTop="1">
      <c r="A35" s="367" t="str">
        <f>DGET('14.meD-rap'!$A$106:$E$266,"jméno",A102:A103)</f>
        <v>Richard</v>
      </c>
      <c r="B35" s="368"/>
      <c r="C35" s="243"/>
      <c r="D35" s="242"/>
      <c r="E35" s="242"/>
      <c r="F35" s="242"/>
      <c r="G35" s="242"/>
      <c r="H35" s="242"/>
      <c r="I35" s="241"/>
      <c r="J35" s="73"/>
      <c r="K35" s="367" t="str">
        <f>DGET('14.meD-rap'!$A$106:$E$266,"jméno",K102:K103)</f>
        <v>Martin</v>
      </c>
      <c r="L35" s="368"/>
      <c r="M35" s="243"/>
      <c r="N35" s="242"/>
      <c r="O35" s="242"/>
      <c r="P35" s="242"/>
      <c r="Q35" s="242"/>
      <c r="R35" s="242"/>
      <c r="S35" s="241"/>
    </row>
    <row r="36" spans="1:27" ht="9.9499999999999993" customHeight="1" thickBot="1">
      <c r="A36" s="369"/>
      <c r="B36" s="370"/>
      <c r="C36" s="240"/>
      <c r="D36" s="239"/>
      <c r="E36" s="239"/>
      <c r="F36" s="239"/>
      <c r="G36" s="238"/>
      <c r="H36" s="238"/>
      <c r="I36" s="363">
        <f>IF(ISNUMBER(G37),IF(G37&gt;Q37,1,IF(G37=Q37,0.5,0)),"")</f>
        <v>1</v>
      </c>
      <c r="J36" s="73"/>
      <c r="K36" s="369"/>
      <c r="L36" s="370"/>
      <c r="M36" s="240"/>
      <c r="N36" s="239"/>
      <c r="O36" s="239"/>
      <c r="P36" s="239"/>
      <c r="Q36" s="238"/>
      <c r="R36" s="238"/>
      <c r="S36" s="363">
        <f>IF(ISNUMBER(Q37),IF(G37&lt;Q37,1,IF(G37=Q37,0.5,0)),"")</f>
        <v>0</v>
      </c>
    </row>
    <row r="37" spans="1:27" ht="15.95" customHeight="1" thickBot="1">
      <c r="A37" s="382">
        <v>24644</v>
      </c>
      <c r="B37" s="407"/>
      <c r="C37" s="237" t="s">
        <v>18</v>
      </c>
      <c r="D37" s="236">
        <f>IF(ISNUMBER(D33),SUM(D33:D36),"")</f>
        <v>293</v>
      </c>
      <c r="E37" s="235">
        <f>IF(ISNUMBER(E33),SUM(E33:E36),"")</f>
        <v>113</v>
      </c>
      <c r="F37" s="234">
        <f>IF(ISNUMBER(F33),SUM(F33:F36),"")</f>
        <v>8</v>
      </c>
      <c r="G37" s="233">
        <f>IF(ISNUMBER(G33),SUM(G33:G36),"")</f>
        <v>406</v>
      </c>
      <c r="H37" s="232">
        <f>IF(ISNUMBER($G37),SUM(H33:H36),"")</f>
        <v>2</v>
      </c>
      <c r="I37" s="364"/>
      <c r="J37" s="73"/>
      <c r="K37" s="403">
        <v>5163</v>
      </c>
      <c r="L37" s="404"/>
      <c r="M37" s="237" t="s">
        <v>18</v>
      </c>
      <c r="N37" s="236">
        <f>IF(ISNUMBER(N33),SUM(N33:N36),"")</f>
        <v>282</v>
      </c>
      <c r="O37" s="235">
        <f>IF(ISNUMBER(O33),SUM(O33:O36),"")</f>
        <v>107</v>
      </c>
      <c r="P37" s="234">
        <f>IF(ISNUMBER(P33),SUM(P33:P36),"")</f>
        <v>10</v>
      </c>
      <c r="Q37" s="233">
        <f>IF(ISNUMBER(Q33),SUM(Q33:Q36),"")</f>
        <v>389</v>
      </c>
      <c r="R37" s="232">
        <f>IF(ISNUMBER($Q37),SUM(R33:R36),"")</f>
        <v>0</v>
      </c>
      <c r="S37" s="364"/>
    </row>
    <row r="38" spans="1:27" ht="5.0999999999999996" customHeight="1" thickTop="1" thickBot="1">
      <c r="A38" s="73"/>
      <c r="B38" s="73"/>
      <c r="C38" s="73"/>
      <c r="D38" s="73"/>
      <c r="E38" s="73"/>
      <c r="F38" s="73"/>
      <c r="G38" s="73"/>
      <c r="H38" s="73"/>
      <c r="I38" s="73"/>
      <c r="J38" s="73"/>
      <c r="K38" s="73"/>
      <c r="L38" s="73"/>
      <c r="M38" s="73"/>
      <c r="N38" s="73"/>
      <c r="O38" s="73"/>
      <c r="P38" s="73"/>
    </row>
    <row r="39" spans="1:27" ht="20.100000000000001" customHeight="1" thickBot="1">
      <c r="A39" s="231"/>
      <c r="B39" s="230"/>
      <c r="C39" s="229" t="s">
        <v>45</v>
      </c>
      <c r="D39" s="228">
        <f>IF(ISNUMBER(D12),SUM(D12,D17,D22,D27,D32,D37),"")</f>
        <v>1684</v>
      </c>
      <c r="E39" s="227">
        <f>IF(ISNUMBER(E12),SUM(E12,E17,E22,E27,E32,E37),"")</f>
        <v>765</v>
      </c>
      <c r="F39" s="226">
        <f>IF(ISNUMBER(F12),SUM(F12,F17,F22,F27,F32,F37),"")</f>
        <v>41</v>
      </c>
      <c r="G39" s="225">
        <f>IF(ISNUMBER(G12),SUM(G12,G17,G22,G27,G32,G37),"")</f>
        <v>2449</v>
      </c>
      <c r="H39" s="224">
        <f>IF(ISNUMBER($G39),SUM(H12,H17,H22,H27,H32,H37),"")</f>
        <v>7</v>
      </c>
      <c r="I39" s="223">
        <f>IF(ISNUMBER(G39),IF(G39&gt;Q39,2,IF(G39=Q39,1,0)),"")</f>
        <v>2</v>
      </c>
      <c r="J39" s="73"/>
      <c r="K39" s="231"/>
      <c r="L39" s="230"/>
      <c r="M39" s="229" t="s">
        <v>45</v>
      </c>
      <c r="N39" s="228">
        <f>IF(ISNUMBER(N12),SUM(N12,N17,N22,N27,N32,N37),"")</f>
        <v>1734</v>
      </c>
      <c r="O39" s="227">
        <f>IF(ISNUMBER(O12),SUM(O12,O17,O22,O27,O32,O37),"")</f>
        <v>684</v>
      </c>
      <c r="P39" s="226">
        <f>IF(ISNUMBER(P12),SUM(P12,P17,P22,P27,P32,P37),"")</f>
        <v>48</v>
      </c>
      <c r="Q39" s="225">
        <f>IF(ISNUMBER(Q12),SUM(Q12,Q17,Q22,Q27,Q32,Q37),"")</f>
        <v>2418</v>
      </c>
      <c r="R39" s="224">
        <f>IF(ISNUMBER($Q39),SUM(R12,R17,R22,R27,R32,R37),"")</f>
        <v>5</v>
      </c>
      <c r="S39" s="223">
        <f>IF(ISNUMBER(Q39),IF(G39&lt;Q39,2,IF(G39=Q39,1,0)),"")</f>
        <v>0</v>
      </c>
    </row>
    <row r="40" spans="1:27" ht="5.0999999999999996" customHeight="1" thickBot="1">
      <c r="A40" s="73"/>
      <c r="B40" s="73"/>
      <c r="C40" s="73"/>
      <c r="D40" s="73"/>
      <c r="E40" s="73"/>
      <c r="F40" s="73"/>
      <c r="G40" s="73"/>
      <c r="H40" s="73"/>
      <c r="I40" s="73"/>
      <c r="J40" s="73"/>
      <c r="K40" s="73"/>
      <c r="L40" s="73"/>
      <c r="M40" s="73"/>
      <c r="N40" s="73"/>
      <c r="O40" s="73"/>
      <c r="P40" s="73"/>
    </row>
    <row r="41" spans="1:27" ht="21.95" customHeight="1" thickBot="1">
      <c r="A41" s="221"/>
      <c r="B41" s="217" t="s">
        <v>46</v>
      </c>
      <c r="C41" s="412" t="str">
        <f>IF(ISBLANK(B3),"",+IF(L109=0,L108,L109))</f>
        <v>Chrdle Jiří</v>
      </c>
      <c r="D41" s="412"/>
      <c r="E41" s="412"/>
      <c r="F41" s="73"/>
      <c r="G41" s="405" t="s">
        <v>47</v>
      </c>
      <c r="H41" s="406"/>
      <c r="I41" s="222">
        <f>IF(ISNUMBER(I11),SUM(I11,I16,I21,I26,I31,I36,I39),"")</f>
        <v>6</v>
      </c>
      <c r="J41" s="73"/>
      <c r="K41" s="221"/>
      <c r="L41" s="217" t="s">
        <v>46</v>
      </c>
      <c r="M41" s="412" t="str">
        <f>IF(ISBLANK(L3),"",+IF(L113=0,L112,L113))</f>
        <v>Hofman Jiří</v>
      </c>
      <c r="N41" s="412"/>
      <c r="O41" s="412"/>
      <c r="P41" s="73"/>
      <c r="Q41" s="405" t="s">
        <v>47</v>
      </c>
      <c r="R41" s="406"/>
      <c r="S41" s="222">
        <f>IF(ISNUMBER(S11),SUM(S11,S16,S21,S26,S31,S36,S39),"")</f>
        <v>2</v>
      </c>
    </row>
    <row r="42" spans="1:27" ht="20.100000000000001" customHeight="1">
      <c r="A42" s="221"/>
      <c r="B42" s="217" t="s">
        <v>48</v>
      </c>
      <c r="C42" s="416"/>
      <c r="D42" s="416"/>
      <c r="E42" s="416"/>
      <c r="F42" s="218"/>
      <c r="G42" s="218"/>
      <c r="H42" s="218"/>
      <c r="I42" s="218"/>
      <c r="J42" s="218"/>
      <c r="K42" s="221"/>
      <c r="L42" s="217" t="s">
        <v>48</v>
      </c>
      <c r="M42" s="416"/>
      <c r="N42" s="416"/>
      <c r="O42" s="416"/>
      <c r="P42" s="220"/>
      <c r="Q42" s="76"/>
      <c r="R42" s="76"/>
      <c r="S42" s="76"/>
    </row>
    <row r="43" spans="1:27" ht="20.25" customHeight="1">
      <c r="A43" s="217" t="s">
        <v>49</v>
      </c>
      <c r="B43" s="217" t="s">
        <v>50</v>
      </c>
      <c r="C43" s="417" t="s">
        <v>391</v>
      </c>
      <c r="D43" s="417"/>
      <c r="E43" s="417"/>
      <c r="F43" s="417"/>
      <c r="G43" s="417"/>
      <c r="H43" s="417"/>
      <c r="I43" s="217"/>
      <c r="J43" s="217"/>
      <c r="K43" s="217" t="s">
        <v>51</v>
      </c>
      <c r="L43" s="425"/>
      <c r="M43" s="425"/>
      <c r="N43" s="73"/>
      <c r="O43" s="217" t="s">
        <v>48</v>
      </c>
      <c r="P43" s="422"/>
      <c r="Q43" s="422"/>
      <c r="R43" s="422"/>
      <c r="S43" s="422"/>
      <c r="V43" s="219"/>
      <c r="W43" s="219"/>
      <c r="X43" s="219"/>
      <c r="Y43" s="219"/>
      <c r="Z43" s="219"/>
      <c r="AA43" s="219"/>
    </row>
    <row r="44" spans="1:27" ht="9.75" customHeight="1">
      <c r="A44" s="217"/>
      <c r="B44" s="217"/>
      <c r="C44" s="216"/>
      <c r="D44" s="216"/>
      <c r="E44" s="216"/>
      <c r="F44" s="216"/>
      <c r="G44" s="216"/>
      <c r="H44" s="216"/>
      <c r="I44" s="217"/>
      <c r="J44" s="217"/>
      <c r="K44" s="217"/>
      <c r="L44" s="218"/>
      <c r="M44" s="218"/>
      <c r="N44" s="73"/>
      <c r="O44" s="217"/>
      <c r="P44" s="216"/>
      <c r="Q44" s="216"/>
      <c r="R44" s="216"/>
      <c r="S44" s="216"/>
    </row>
    <row r="45" spans="1:27" ht="30" customHeight="1">
      <c r="A45" s="215" t="s">
        <v>390</v>
      </c>
      <c r="B45" s="73"/>
      <c r="C45" s="73"/>
      <c r="D45" s="73"/>
      <c r="E45" s="73"/>
      <c r="F45" s="214" t="str">
        <f>IF((B3=0)," ",(CONCATENATE(B3,"   vs   ",L3)))</f>
        <v>SK Meteor Praha D   vs   SK Rapid Praha A</v>
      </c>
      <c r="G45" s="73"/>
      <c r="H45" s="73"/>
      <c r="I45" s="73"/>
      <c r="J45" s="73"/>
      <c r="K45" s="73"/>
      <c r="L45" s="73"/>
      <c r="M45" s="73"/>
      <c r="N45" s="73"/>
      <c r="O45" s="73"/>
      <c r="P45" s="73"/>
    </row>
    <row r="46" spans="1:27" ht="20.100000000000001" customHeight="1">
      <c r="A46" s="73"/>
      <c r="B46" s="213" t="s">
        <v>389</v>
      </c>
      <c r="C46" s="419" t="s">
        <v>75</v>
      </c>
      <c r="D46" s="419"/>
      <c r="E46" s="73"/>
      <c r="F46" s="73"/>
      <c r="G46" s="73"/>
      <c r="H46" s="73"/>
      <c r="I46" s="213" t="s">
        <v>387</v>
      </c>
      <c r="J46" s="420">
        <v>24</v>
      </c>
      <c r="K46" s="420"/>
      <c r="L46" s="73"/>
      <c r="M46" s="73"/>
      <c r="N46" s="73"/>
      <c r="O46" s="73"/>
      <c r="P46" s="73"/>
    </row>
    <row r="47" spans="1:27" ht="20.100000000000001" customHeight="1">
      <c r="A47" s="73"/>
      <c r="B47" s="213" t="s">
        <v>386</v>
      </c>
      <c r="C47" s="411" t="s">
        <v>401</v>
      </c>
      <c r="D47" s="411"/>
      <c r="E47" s="73"/>
      <c r="F47" s="73"/>
      <c r="G47" s="73"/>
      <c r="H47" s="73"/>
      <c r="I47" s="213" t="s">
        <v>384</v>
      </c>
      <c r="J47" s="421">
        <v>3</v>
      </c>
      <c r="K47" s="421"/>
      <c r="L47" s="73"/>
      <c r="M47" s="73"/>
      <c r="N47" s="73"/>
      <c r="O47" s="73"/>
      <c r="P47" s="213" t="s">
        <v>383</v>
      </c>
      <c r="Q47" s="418">
        <v>44055</v>
      </c>
      <c r="R47" s="537"/>
      <c r="S47" s="537"/>
    </row>
    <row r="48" spans="1:27" ht="9.9499999999999993" customHeight="1">
      <c r="A48" s="73"/>
      <c r="B48" s="73"/>
      <c r="C48" s="73"/>
      <c r="D48" s="73"/>
      <c r="E48" s="73"/>
      <c r="F48" s="73"/>
      <c r="G48" s="73"/>
      <c r="H48" s="73"/>
      <c r="I48" s="73"/>
      <c r="J48" s="73"/>
      <c r="K48" s="73"/>
      <c r="L48" s="73"/>
      <c r="M48" s="73"/>
      <c r="N48" s="73"/>
      <c r="O48" s="73"/>
      <c r="P48" s="73"/>
    </row>
    <row r="49" spans="1:19" s="73" customFormat="1" ht="15" customHeight="1">
      <c r="A49" s="371" t="s">
        <v>60</v>
      </c>
      <c r="B49" s="372"/>
      <c r="C49" s="372"/>
      <c r="D49" s="372"/>
      <c r="E49" s="372"/>
      <c r="F49" s="372"/>
      <c r="G49" s="372"/>
      <c r="H49" s="372"/>
      <c r="I49" s="372"/>
      <c r="J49" s="372"/>
      <c r="K49" s="372"/>
      <c r="L49" s="372"/>
      <c r="M49" s="372"/>
      <c r="N49" s="372"/>
      <c r="O49" s="372"/>
      <c r="P49" s="372"/>
      <c r="Q49" s="372"/>
      <c r="R49" s="372"/>
      <c r="S49" s="373"/>
    </row>
    <row r="50" spans="1:19" s="73" customFormat="1" ht="90" customHeight="1">
      <c r="A50" s="433"/>
      <c r="B50" s="434"/>
      <c r="C50" s="434"/>
      <c r="D50" s="434"/>
      <c r="E50" s="434"/>
      <c r="F50" s="434"/>
      <c r="G50" s="434"/>
      <c r="H50" s="434"/>
      <c r="I50" s="434"/>
      <c r="J50" s="434"/>
      <c r="K50" s="434"/>
      <c r="L50" s="434"/>
      <c r="M50" s="434"/>
      <c r="N50" s="434"/>
      <c r="O50" s="434"/>
      <c r="P50" s="434"/>
      <c r="Q50" s="434"/>
      <c r="R50" s="434"/>
      <c r="S50" s="435"/>
    </row>
    <row r="51" spans="1:19" s="73" customFormat="1" ht="5.0999999999999996" customHeight="1"/>
    <row r="52" spans="1:19" s="73" customFormat="1" ht="15" customHeight="1">
      <c r="A52" s="413" t="s">
        <v>61</v>
      </c>
      <c r="B52" s="414"/>
      <c r="C52" s="414"/>
      <c r="D52" s="414"/>
      <c r="E52" s="414"/>
      <c r="F52" s="414"/>
      <c r="G52" s="414"/>
      <c r="H52" s="414"/>
      <c r="I52" s="414"/>
      <c r="J52" s="414"/>
      <c r="K52" s="414"/>
      <c r="L52" s="414"/>
      <c r="M52" s="414"/>
      <c r="N52" s="414"/>
      <c r="O52" s="414"/>
      <c r="P52" s="414"/>
      <c r="Q52" s="414"/>
      <c r="R52" s="414"/>
      <c r="S52" s="415"/>
    </row>
    <row r="53" spans="1:19" s="73" customFormat="1" ht="6.75" customHeight="1">
      <c r="A53" s="212"/>
      <c r="B53" s="187"/>
      <c r="C53" s="187"/>
      <c r="D53" s="187"/>
      <c r="E53" s="187"/>
      <c r="F53" s="187"/>
      <c r="G53" s="187"/>
      <c r="H53" s="187"/>
      <c r="I53" s="187"/>
      <c r="J53" s="187"/>
      <c r="K53" s="187"/>
      <c r="L53" s="187"/>
      <c r="M53" s="187"/>
      <c r="N53" s="187"/>
      <c r="O53" s="187"/>
      <c r="P53" s="187"/>
      <c r="Q53" s="187"/>
      <c r="R53" s="187"/>
      <c r="S53" s="210"/>
    </row>
    <row r="54" spans="1:19" s="73" customFormat="1" ht="18" customHeight="1">
      <c r="A54" s="211" t="s">
        <v>6</v>
      </c>
      <c r="B54" s="187"/>
      <c r="C54" s="187"/>
      <c r="D54" s="187"/>
      <c r="E54" s="187"/>
      <c r="F54" s="187"/>
      <c r="G54" s="187"/>
      <c r="H54" s="187"/>
      <c r="I54" s="187"/>
      <c r="J54" s="187"/>
      <c r="K54" s="188" t="s">
        <v>8</v>
      </c>
      <c r="L54" s="187"/>
      <c r="M54" s="187"/>
      <c r="N54" s="187"/>
      <c r="O54" s="187"/>
      <c r="P54" s="187"/>
      <c r="Q54" s="187"/>
      <c r="R54" s="187"/>
      <c r="S54" s="210"/>
    </row>
    <row r="55" spans="1:19" s="73" customFormat="1" ht="18" customHeight="1">
      <c r="A55" s="209"/>
      <c r="B55" s="206" t="s">
        <v>62</v>
      </c>
      <c r="C55" s="205"/>
      <c r="D55" s="207"/>
      <c r="E55" s="206" t="s">
        <v>63</v>
      </c>
      <c r="F55" s="205"/>
      <c r="G55" s="205"/>
      <c r="H55" s="205"/>
      <c r="I55" s="207"/>
      <c r="J55" s="187"/>
      <c r="K55" s="208"/>
      <c r="L55" s="206" t="s">
        <v>62</v>
      </c>
      <c r="M55" s="205"/>
      <c r="N55" s="207"/>
      <c r="O55" s="206" t="s">
        <v>63</v>
      </c>
      <c r="P55" s="205"/>
      <c r="Q55" s="205"/>
      <c r="R55" s="205"/>
      <c r="S55" s="204"/>
    </row>
    <row r="56" spans="1:19" s="73" customFormat="1" ht="18" customHeight="1">
      <c r="A56" s="203" t="s">
        <v>64</v>
      </c>
      <c r="B56" s="199" t="s">
        <v>65</v>
      </c>
      <c r="C56" s="201"/>
      <c r="D56" s="200" t="s">
        <v>66</v>
      </c>
      <c r="E56" s="199" t="s">
        <v>65</v>
      </c>
      <c r="F56" s="198"/>
      <c r="G56" s="198"/>
      <c r="H56" s="197"/>
      <c r="I56" s="200" t="s">
        <v>66</v>
      </c>
      <c r="J56" s="187"/>
      <c r="K56" s="202" t="s">
        <v>64</v>
      </c>
      <c r="L56" s="199" t="s">
        <v>65</v>
      </c>
      <c r="M56" s="201"/>
      <c r="N56" s="200" t="s">
        <v>66</v>
      </c>
      <c r="O56" s="199" t="s">
        <v>65</v>
      </c>
      <c r="P56" s="198"/>
      <c r="Q56" s="198"/>
      <c r="R56" s="197"/>
      <c r="S56" s="196" t="s">
        <v>66</v>
      </c>
    </row>
    <row r="57" spans="1:19" s="73" customFormat="1" ht="18" customHeight="1">
      <c r="A57" s="195"/>
      <c r="B57" s="423" t="e">
        <f>DGET('14.meD-rap'!$A$106:$I$267,"celé",B93:B94)</f>
        <v>#NUM!</v>
      </c>
      <c r="C57" s="424"/>
      <c r="D57" s="193"/>
      <c r="E57" s="408" t="e">
        <f>DGET('14.meD-rap'!$A$106:$L$262,"celé",B95:B96)</f>
        <v>#NUM!</v>
      </c>
      <c r="F57" s="409"/>
      <c r="G57" s="409" t="e">
        <f>DGET('14.meD-rap'!$A$106:$L$262,"celé",G93:G94)</f>
        <v>#NUM!</v>
      </c>
      <c r="H57" s="410"/>
      <c r="I57" s="193"/>
      <c r="J57" s="187"/>
      <c r="K57" s="194"/>
      <c r="L57" s="423" t="e">
        <f>DGET('14.meD-rap'!$A$106:$L$262,"celé",L93:L94)</f>
        <v>#NUM!</v>
      </c>
      <c r="M57" s="424"/>
      <c r="N57" s="193"/>
      <c r="O57" s="408" t="e">
        <f>DGET('14.meD-rap'!$A$106:$L$262,"celé",L95:L96)</f>
        <v>#NUM!</v>
      </c>
      <c r="P57" s="409"/>
      <c r="Q57" s="409" t="e">
        <f>DGET('14.meD-rap'!$A$106:$L$262,"celé",Q92:Q93)</f>
        <v>#NUM!</v>
      </c>
      <c r="R57" s="410"/>
      <c r="S57" s="192"/>
    </row>
    <row r="58" spans="1:19" s="73" customFormat="1" ht="18" customHeight="1">
      <c r="A58" s="195"/>
      <c r="B58" s="423" t="e">
        <f>DGET('14.meD-rap'!$A$106:$L$262,"celé",B97:B98)</f>
        <v>#NUM!</v>
      </c>
      <c r="C58" s="424"/>
      <c r="D58" s="193"/>
      <c r="E58" s="408" t="e">
        <f>DGET('14.meD-rap'!$A$106:$L$262,"celé",B99:B100)</f>
        <v>#NUM!</v>
      </c>
      <c r="F58" s="409"/>
      <c r="G58" s="409" t="e">
        <f>DGET('14.meD-rap'!$A$106:$L$262,"celé",G94:G95)</f>
        <v>#NUM!</v>
      </c>
      <c r="H58" s="410"/>
      <c r="I58" s="193"/>
      <c r="J58" s="187"/>
      <c r="K58" s="194"/>
      <c r="L58" s="423" t="e">
        <f>DGET('14.meD-rap'!$A$106:$L$262,"celé",L97:L98)</f>
        <v>#NUM!</v>
      </c>
      <c r="M58" s="424"/>
      <c r="N58" s="193"/>
      <c r="O58" s="408" t="e">
        <f>DGET('14.meD-rap'!$A$106:$L$262,"celé",L99:L100)</f>
        <v>#NUM!</v>
      </c>
      <c r="P58" s="409"/>
      <c r="Q58" s="409" t="e">
        <f>DGET('14.meD-rap'!$A$106:$L$262,"celé",Q93:Q94)</f>
        <v>#NUM!</v>
      </c>
      <c r="R58" s="410"/>
      <c r="S58" s="192"/>
    </row>
    <row r="59" spans="1:19" s="73" customFormat="1" ht="11.25" customHeight="1">
      <c r="A59" s="191"/>
      <c r="B59" s="190"/>
      <c r="C59" s="190"/>
      <c r="D59" s="190"/>
      <c r="E59" s="190"/>
      <c r="F59" s="190"/>
      <c r="G59" s="190"/>
      <c r="H59" s="190"/>
      <c r="I59" s="190"/>
      <c r="J59" s="190"/>
      <c r="K59" s="190"/>
      <c r="L59" s="190"/>
      <c r="M59" s="190"/>
      <c r="N59" s="190"/>
      <c r="O59" s="190"/>
      <c r="P59" s="190"/>
      <c r="Q59" s="190"/>
      <c r="R59" s="190"/>
      <c r="S59" s="189"/>
    </row>
    <row r="60" spans="1:19" s="73" customFormat="1" ht="3.75" customHeight="1">
      <c r="A60" s="188"/>
      <c r="B60" s="187"/>
      <c r="C60" s="187"/>
      <c r="D60" s="187"/>
      <c r="E60" s="187"/>
      <c r="F60" s="187"/>
      <c r="G60" s="187"/>
      <c r="H60" s="187"/>
      <c r="I60" s="187"/>
      <c r="J60" s="187"/>
      <c r="K60" s="188"/>
      <c r="L60" s="187"/>
      <c r="M60" s="187"/>
      <c r="N60" s="187"/>
      <c r="O60" s="187"/>
      <c r="P60" s="187"/>
      <c r="Q60" s="187"/>
      <c r="R60" s="187"/>
      <c r="S60" s="187"/>
    </row>
    <row r="61" spans="1:19" s="73" customFormat="1" ht="19.5" customHeight="1">
      <c r="A61" s="428" t="s">
        <v>71</v>
      </c>
      <c r="B61" s="392"/>
      <c r="C61" s="392"/>
      <c r="D61" s="392"/>
      <c r="E61" s="392"/>
      <c r="F61" s="392"/>
      <c r="G61" s="392"/>
      <c r="H61" s="392"/>
      <c r="I61" s="392"/>
      <c r="J61" s="392"/>
      <c r="K61" s="392"/>
      <c r="L61" s="392"/>
      <c r="M61" s="392"/>
      <c r="N61" s="392"/>
      <c r="O61" s="392"/>
      <c r="P61" s="392"/>
      <c r="Q61" s="392"/>
      <c r="R61" s="392"/>
      <c r="S61" s="429"/>
    </row>
    <row r="62" spans="1:19" s="73" customFormat="1" ht="90" customHeight="1">
      <c r="A62" s="430"/>
      <c r="B62" s="431"/>
      <c r="C62" s="431"/>
      <c r="D62" s="431"/>
      <c r="E62" s="431"/>
      <c r="F62" s="431"/>
      <c r="G62" s="431"/>
      <c r="H62" s="431"/>
      <c r="I62" s="431"/>
      <c r="J62" s="431"/>
      <c r="K62" s="431"/>
      <c r="L62" s="431"/>
      <c r="M62" s="431"/>
      <c r="N62" s="431"/>
      <c r="O62" s="431"/>
      <c r="P62" s="431"/>
      <c r="Q62" s="431"/>
      <c r="R62" s="431"/>
      <c r="S62" s="432"/>
    </row>
    <row r="63" spans="1:19" s="73" customFormat="1" ht="5.0999999999999996" customHeight="1"/>
    <row r="64" spans="1:19" s="73" customFormat="1" ht="15" customHeight="1">
      <c r="A64" s="371" t="s">
        <v>72</v>
      </c>
      <c r="B64" s="372"/>
      <c r="C64" s="372"/>
      <c r="D64" s="372"/>
      <c r="E64" s="372"/>
      <c r="F64" s="372"/>
      <c r="G64" s="372"/>
      <c r="H64" s="372"/>
      <c r="I64" s="372"/>
      <c r="J64" s="372"/>
      <c r="K64" s="372"/>
      <c r="L64" s="372"/>
      <c r="M64" s="372"/>
      <c r="N64" s="372"/>
      <c r="O64" s="372"/>
      <c r="P64" s="372"/>
      <c r="Q64" s="372"/>
      <c r="R64" s="372"/>
      <c r="S64" s="373"/>
    </row>
    <row r="65" spans="1:27" ht="90" customHeight="1">
      <c r="A65" s="433"/>
      <c r="B65" s="434"/>
      <c r="C65" s="434"/>
      <c r="D65" s="434"/>
      <c r="E65" s="434"/>
      <c r="F65" s="434"/>
      <c r="G65" s="434"/>
      <c r="H65" s="434"/>
      <c r="I65" s="434"/>
      <c r="J65" s="434"/>
      <c r="K65" s="434"/>
      <c r="L65" s="434"/>
      <c r="M65" s="434"/>
      <c r="N65" s="434"/>
      <c r="O65" s="434"/>
      <c r="P65" s="434"/>
      <c r="Q65" s="434"/>
      <c r="R65" s="434"/>
      <c r="S65" s="435"/>
    </row>
    <row r="66" spans="1:27" ht="30" customHeight="1">
      <c r="A66" s="426" t="s">
        <v>382</v>
      </c>
      <c r="B66" s="426"/>
      <c r="C66" s="427"/>
      <c r="D66" s="427"/>
      <c r="E66" s="427"/>
      <c r="F66" s="427"/>
      <c r="G66" s="427"/>
      <c r="H66" s="427"/>
      <c r="I66" s="73"/>
      <c r="J66" s="73"/>
      <c r="K66" s="73"/>
      <c r="L66" s="73"/>
      <c r="M66" s="73"/>
      <c r="N66" s="73"/>
      <c r="O66" s="73"/>
      <c r="P66" s="73"/>
      <c r="V66" s="362"/>
      <c r="W66" s="362"/>
      <c r="X66" s="362"/>
      <c r="Y66" s="362"/>
      <c r="Z66" s="362"/>
      <c r="AA66" s="362"/>
    </row>
    <row r="67" spans="1:27" ht="30" customHeight="1">
      <c r="A67" s="185"/>
      <c r="B67" s="185"/>
      <c r="C67" s="184"/>
      <c r="D67" s="184"/>
      <c r="E67" s="184"/>
      <c r="F67" s="184"/>
      <c r="G67" s="184"/>
      <c r="H67" s="184"/>
      <c r="I67" s="73"/>
      <c r="J67" s="73"/>
      <c r="K67" s="73"/>
      <c r="L67" s="73"/>
      <c r="M67" s="73"/>
      <c r="N67" s="73"/>
      <c r="O67" s="73"/>
      <c r="P67" s="73"/>
      <c r="V67" s="94"/>
      <c r="W67" s="93"/>
      <c r="X67" s="93"/>
      <c r="Y67" s="93"/>
      <c r="Z67" s="93"/>
      <c r="AA67" s="93"/>
    </row>
    <row r="68" spans="1:27" ht="16.5">
      <c r="A68" s="472" t="s">
        <v>381</v>
      </c>
      <c r="B68" s="473"/>
      <c r="C68" s="473"/>
      <c r="D68" s="473"/>
      <c r="E68" s="473"/>
      <c r="F68" s="473"/>
      <c r="G68" s="473"/>
      <c r="H68" s="474"/>
      <c r="I68" s="469" t="s">
        <v>380</v>
      </c>
      <c r="J68" s="73"/>
      <c r="K68" s="178"/>
      <c r="L68" s="183"/>
      <c r="M68" s="183"/>
      <c r="N68" s="73"/>
      <c r="O68" s="75"/>
      <c r="P68" s="75"/>
      <c r="R68" s="75"/>
      <c r="S68" s="75"/>
      <c r="V68" s="83"/>
      <c r="W68" s="82"/>
      <c r="X68" s="81"/>
      <c r="Y68" s="80"/>
      <c r="Z68" s="79"/>
      <c r="AA68" s="78"/>
    </row>
    <row r="69" spans="1:27" ht="16.5">
      <c r="A69" s="475" t="s">
        <v>379</v>
      </c>
      <c r="B69" s="476"/>
      <c r="C69" s="476"/>
      <c r="D69" s="476"/>
      <c r="E69" s="476"/>
      <c r="F69" s="476"/>
      <c r="G69" s="476"/>
      <c r="H69" s="477"/>
      <c r="I69" s="470"/>
      <c r="J69" s="73"/>
      <c r="K69" s="182" t="s">
        <v>378</v>
      </c>
      <c r="L69" s="182" t="s">
        <v>377</v>
      </c>
      <c r="M69" s="174"/>
      <c r="N69" s="174"/>
      <c r="O69" s="174"/>
      <c r="P69" s="174"/>
      <c r="Q69" s="174"/>
      <c r="R69" s="75"/>
      <c r="S69" s="75"/>
      <c r="V69" s="83"/>
      <c r="W69" s="82"/>
      <c r="X69" s="81"/>
      <c r="Y69" s="80"/>
      <c r="Z69" s="79"/>
      <c r="AA69" s="78"/>
    </row>
    <row r="70" spans="1:27" ht="14.25">
      <c r="A70" s="181" t="s">
        <v>376</v>
      </c>
      <c r="B70" s="467" t="s">
        <v>375</v>
      </c>
      <c r="C70" s="467"/>
      <c r="D70" s="467" t="s">
        <v>65</v>
      </c>
      <c r="E70" s="467"/>
      <c r="F70" s="468" t="s">
        <v>374</v>
      </c>
      <c r="G70" s="468"/>
      <c r="H70" s="468"/>
      <c r="I70" s="471"/>
      <c r="J70" s="73"/>
      <c r="K70" s="180"/>
      <c r="L70" s="179">
        <v>606179306</v>
      </c>
      <c r="M70" s="178" t="s">
        <v>373</v>
      </c>
      <c r="N70" s="177"/>
      <c r="O70" s="75"/>
      <c r="P70" s="75"/>
      <c r="R70" s="75"/>
      <c r="S70" s="75"/>
      <c r="V70" s="83"/>
      <c r="W70" s="82"/>
      <c r="X70" s="81"/>
      <c r="Y70" s="80"/>
      <c r="Z70" s="79"/>
      <c r="AA70" s="78"/>
    </row>
    <row r="71" spans="1:27" ht="14.25">
      <c r="A71" s="176"/>
      <c r="B71" s="482" t="s">
        <v>372</v>
      </c>
      <c r="C71" s="483"/>
      <c r="D71" s="482" t="s">
        <v>144</v>
      </c>
      <c r="E71" s="483"/>
      <c r="F71" s="484">
        <v>44594</v>
      </c>
      <c r="G71" s="485"/>
      <c r="H71" s="486"/>
      <c r="I71" s="175" t="s">
        <v>371</v>
      </c>
      <c r="J71" s="73"/>
      <c r="K71" s="174"/>
      <c r="L71" s="479" t="s">
        <v>370</v>
      </c>
      <c r="M71" s="479"/>
      <c r="N71" s="479"/>
      <c r="O71" s="174"/>
      <c r="P71" s="174"/>
      <c r="Q71" s="173"/>
      <c r="R71" s="75"/>
      <c r="S71" s="75"/>
      <c r="V71" s="83"/>
      <c r="W71" s="82"/>
      <c r="X71" s="81"/>
      <c r="Y71" s="80"/>
      <c r="Z71" s="79"/>
      <c r="AA71" s="78"/>
    </row>
    <row r="72" spans="1:27" ht="14.25">
      <c r="A72" s="172"/>
      <c r="B72" s="461" t="s">
        <v>369</v>
      </c>
      <c r="C72" s="462"/>
      <c r="D72" s="461" t="s">
        <v>368</v>
      </c>
      <c r="E72" s="462"/>
      <c r="F72" s="463"/>
      <c r="G72" s="464"/>
      <c r="H72" s="465"/>
      <c r="I72" s="171"/>
      <c r="J72" s="73"/>
      <c r="K72" s="153" t="s">
        <v>400</v>
      </c>
      <c r="L72" s="152" t="s">
        <v>366</v>
      </c>
      <c r="M72" s="170" t="s">
        <v>365</v>
      </c>
      <c r="N72" s="149"/>
      <c r="O72" s="150"/>
      <c r="P72" s="150"/>
      <c r="Q72" s="149"/>
      <c r="R72" s="75"/>
      <c r="S72" s="75"/>
      <c r="V72" s="83"/>
      <c r="W72" s="82"/>
      <c r="X72" s="81"/>
      <c r="Y72" s="80"/>
      <c r="Z72" s="79"/>
      <c r="AA72" s="78"/>
    </row>
    <row r="73" spans="1:27" ht="15" customHeight="1">
      <c r="A73" s="148"/>
      <c r="B73" s="451"/>
      <c r="C73" s="452"/>
      <c r="D73" s="451"/>
      <c r="E73" s="452"/>
      <c r="F73" s="440"/>
      <c r="G73" s="441"/>
      <c r="H73" s="442"/>
      <c r="I73" s="169"/>
      <c r="J73" s="73"/>
      <c r="K73" s="147" t="s">
        <v>364</v>
      </c>
      <c r="L73" s="146" t="s">
        <v>363</v>
      </c>
      <c r="M73" s="145" t="s">
        <v>362</v>
      </c>
      <c r="N73" s="143"/>
      <c r="O73" s="144"/>
      <c r="P73" s="144"/>
      <c r="Q73" s="143"/>
      <c r="R73" s="75"/>
      <c r="S73" s="75"/>
      <c r="V73" s="83"/>
      <c r="W73" s="82"/>
      <c r="X73" s="81"/>
      <c r="Y73" s="80"/>
      <c r="Z73" s="79"/>
      <c r="AA73" s="78"/>
    </row>
    <row r="74" spans="1:27" ht="15" customHeight="1">
      <c r="A74" s="148"/>
      <c r="B74" s="451"/>
      <c r="C74" s="452"/>
      <c r="D74" s="451"/>
      <c r="E74" s="452"/>
      <c r="F74" s="440"/>
      <c r="G74" s="441"/>
      <c r="H74" s="442"/>
      <c r="I74" s="141"/>
      <c r="J74" s="73"/>
      <c r="K74" s="153" t="s">
        <v>361</v>
      </c>
      <c r="L74" s="152" t="s">
        <v>360</v>
      </c>
      <c r="M74" s="151" t="s">
        <v>359</v>
      </c>
      <c r="N74" s="149"/>
      <c r="O74" s="150"/>
      <c r="P74" s="150"/>
      <c r="Q74" s="149"/>
      <c r="R74" s="75"/>
      <c r="S74" s="75"/>
      <c r="V74" s="83"/>
      <c r="W74" s="82"/>
      <c r="X74" s="81"/>
      <c r="Y74" s="80"/>
      <c r="Z74" s="79"/>
      <c r="AA74" s="78"/>
    </row>
    <row r="75" spans="1:27" ht="15" customHeight="1">
      <c r="A75" s="148"/>
      <c r="B75" s="451"/>
      <c r="C75" s="452"/>
      <c r="D75" s="451"/>
      <c r="E75" s="452"/>
      <c r="F75" s="440"/>
      <c r="G75" s="441"/>
      <c r="H75" s="442"/>
      <c r="I75" s="141"/>
      <c r="J75" s="73"/>
      <c r="K75" s="147" t="s">
        <v>358</v>
      </c>
      <c r="L75" s="146" t="s">
        <v>357</v>
      </c>
      <c r="M75" s="145" t="s">
        <v>356</v>
      </c>
      <c r="N75" s="143"/>
      <c r="O75" s="144"/>
      <c r="P75" s="144"/>
      <c r="Q75" s="143"/>
      <c r="R75" s="75"/>
      <c r="S75" s="75"/>
      <c r="V75" s="83"/>
      <c r="W75" s="82"/>
      <c r="X75" s="81"/>
      <c r="Y75" s="80"/>
      <c r="Z75" s="79"/>
      <c r="AA75" s="78"/>
    </row>
    <row r="76" spans="1:27" ht="15" customHeight="1">
      <c r="A76" s="148"/>
      <c r="B76" s="451"/>
      <c r="C76" s="452"/>
      <c r="D76" s="451"/>
      <c r="E76" s="452"/>
      <c r="F76" s="440"/>
      <c r="G76" s="441"/>
      <c r="H76" s="442"/>
      <c r="I76" s="141"/>
      <c r="J76" s="73"/>
      <c r="K76" s="153" t="s">
        <v>355</v>
      </c>
      <c r="L76" s="152" t="s">
        <v>354</v>
      </c>
      <c r="M76" s="151" t="s">
        <v>353</v>
      </c>
      <c r="N76" s="149"/>
      <c r="O76" s="150"/>
      <c r="P76" s="150"/>
      <c r="Q76" s="149"/>
      <c r="R76" s="75"/>
      <c r="S76" s="75"/>
      <c r="V76" s="83"/>
      <c r="W76" s="82"/>
      <c r="X76" s="81"/>
      <c r="Y76" s="80"/>
      <c r="Z76" s="79"/>
      <c r="AA76" s="78"/>
    </row>
    <row r="77" spans="1:27" ht="15" customHeight="1">
      <c r="A77" s="148"/>
      <c r="B77" s="451"/>
      <c r="C77" s="452"/>
      <c r="D77" s="451"/>
      <c r="E77" s="452"/>
      <c r="F77" s="440"/>
      <c r="G77" s="441"/>
      <c r="H77" s="442"/>
      <c r="I77" s="141"/>
      <c r="J77" s="73"/>
      <c r="K77" s="147" t="s">
        <v>352</v>
      </c>
      <c r="L77" s="146" t="s">
        <v>351</v>
      </c>
      <c r="M77" s="145" t="s">
        <v>350</v>
      </c>
      <c r="N77" s="143"/>
      <c r="O77" s="144"/>
      <c r="P77" s="144"/>
      <c r="Q77" s="143"/>
      <c r="R77" s="75"/>
      <c r="S77" s="75"/>
      <c r="V77" s="83"/>
      <c r="W77" s="82"/>
      <c r="X77" s="81"/>
      <c r="Y77" s="80"/>
      <c r="Z77" s="79"/>
      <c r="AA77" s="78"/>
    </row>
    <row r="78" spans="1:27" ht="15" customHeight="1">
      <c r="A78" s="148"/>
      <c r="B78" s="451"/>
      <c r="C78" s="452"/>
      <c r="D78" s="451"/>
      <c r="E78" s="452"/>
      <c r="F78" s="440"/>
      <c r="G78" s="441"/>
      <c r="H78" s="442"/>
      <c r="I78" s="141"/>
      <c r="J78" s="73"/>
      <c r="K78" s="153" t="s">
        <v>349</v>
      </c>
      <c r="L78" s="152" t="s">
        <v>348</v>
      </c>
      <c r="M78" s="151" t="s">
        <v>347</v>
      </c>
      <c r="N78" s="149"/>
      <c r="O78" s="150"/>
      <c r="P78" s="150"/>
      <c r="Q78" s="149"/>
      <c r="R78" s="75"/>
      <c r="S78" s="75"/>
      <c r="V78" s="83"/>
      <c r="W78" s="82"/>
      <c r="X78" s="81"/>
      <c r="Y78" s="80"/>
      <c r="Z78" s="79"/>
      <c r="AA78" s="78"/>
    </row>
    <row r="79" spans="1:27" ht="15" customHeight="1">
      <c r="A79" s="148"/>
      <c r="B79" s="451"/>
      <c r="C79" s="452"/>
      <c r="D79" s="451"/>
      <c r="E79" s="452"/>
      <c r="F79" s="440"/>
      <c r="G79" s="441"/>
      <c r="H79" s="442"/>
      <c r="I79" s="168"/>
      <c r="J79" s="73"/>
      <c r="K79" s="147" t="s">
        <v>346</v>
      </c>
      <c r="L79" s="146" t="s">
        <v>345</v>
      </c>
      <c r="M79" s="145" t="s">
        <v>344</v>
      </c>
      <c r="N79" s="143"/>
      <c r="O79" s="144"/>
      <c r="P79" s="144"/>
      <c r="Q79" s="143"/>
      <c r="R79" s="75"/>
      <c r="S79" s="75"/>
      <c r="V79" s="83"/>
      <c r="W79" s="82"/>
      <c r="X79" s="81"/>
      <c r="Y79" s="80"/>
      <c r="Z79" s="79"/>
      <c r="AA79" s="78"/>
    </row>
    <row r="80" spans="1:27" ht="15" customHeight="1">
      <c r="A80" s="148"/>
      <c r="B80" s="451"/>
      <c r="C80" s="452"/>
      <c r="D80" s="451"/>
      <c r="E80" s="452"/>
      <c r="F80" s="440"/>
      <c r="G80" s="441"/>
      <c r="H80" s="442"/>
      <c r="I80" s="141"/>
      <c r="J80" s="73"/>
      <c r="K80" s="153" t="s">
        <v>343</v>
      </c>
      <c r="L80" s="152" t="s">
        <v>342</v>
      </c>
      <c r="M80" s="151" t="s">
        <v>341</v>
      </c>
      <c r="N80" s="149"/>
      <c r="O80" s="150"/>
      <c r="P80" s="150"/>
      <c r="Q80" s="149"/>
      <c r="R80" s="75"/>
      <c r="S80" s="75"/>
      <c r="V80" s="83"/>
      <c r="W80" s="82"/>
      <c r="X80" s="81"/>
      <c r="Y80" s="80"/>
      <c r="Z80" s="79"/>
      <c r="AA80" s="78"/>
    </row>
    <row r="81" spans="1:27" ht="15" customHeight="1">
      <c r="A81" s="148"/>
      <c r="B81" s="167"/>
      <c r="C81" s="166"/>
      <c r="D81" s="167"/>
      <c r="E81" s="166"/>
      <c r="F81" s="165"/>
      <c r="G81" s="164"/>
      <c r="H81" s="163"/>
      <c r="I81" s="141"/>
      <c r="J81" s="73"/>
      <c r="K81" s="147" t="s">
        <v>340</v>
      </c>
      <c r="L81" s="146" t="s">
        <v>339</v>
      </c>
      <c r="M81" s="145" t="s">
        <v>338</v>
      </c>
      <c r="N81" s="143"/>
      <c r="O81" s="144"/>
      <c r="P81" s="144"/>
      <c r="Q81" s="143"/>
      <c r="R81" s="75"/>
      <c r="S81" s="75"/>
      <c r="V81" s="83"/>
      <c r="W81" s="82"/>
      <c r="X81" s="81"/>
      <c r="Y81" s="80"/>
      <c r="Z81" s="79"/>
      <c r="AA81" s="78"/>
    </row>
    <row r="82" spans="1:27" ht="15" customHeight="1">
      <c r="A82" s="148"/>
      <c r="B82" s="451"/>
      <c r="C82" s="452"/>
      <c r="D82" s="451"/>
      <c r="E82" s="452"/>
      <c r="F82" s="440"/>
      <c r="G82" s="441"/>
      <c r="H82" s="442"/>
      <c r="I82" s="141"/>
      <c r="J82" s="73"/>
      <c r="K82" s="160" t="s">
        <v>337</v>
      </c>
      <c r="L82" s="162" t="s">
        <v>336</v>
      </c>
      <c r="M82" s="161" t="s">
        <v>335</v>
      </c>
      <c r="N82" s="154"/>
      <c r="O82" s="155"/>
      <c r="P82" s="155"/>
      <c r="Q82" s="154"/>
      <c r="R82" s="75"/>
      <c r="S82" s="75"/>
      <c r="V82" s="83"/>
      <c r="W82" s="82"/>
      <c r="X82" s="81"/>
      <c r="Y82" s="80"/>
      <c r="Z82" s="79"/>
      <c r="AA82" s="78"/>
    </row>
    <row r="83" spans="1:27" ht="15" customHeight="1">
      <c r="A83" s="148"/>
      <c r="B83" s="451"/>
      <c r="C83" s="452"/>
      <c r="D83" s="451"/>
      <c r="E83" s="452"/>
      <c r="F83" s="440"/>
      <c r="G83" s="441"/>
      <c r="H83" s="442"/>
      <c r="I83" s="141"/>
      <c r="J83" s="73"/>
      <c r="K83" s="160"/>
      <c r="L83" s="159" t="s">
        <v>334</v>
      </c>
      <c r="M83" s="158" t="s">
        <v>333</v>
      </c>
      <c r="N83" s="157"/>
      <c r="O83" s="156"/>
      <c r="P83" s="155"/>
      <c r="Q83" s="154"/>
      <c r="R83" s="75"/>
      <c r="S83" s="75"/>
      <c r="V83" s="83"/>
      <c r="W83" s="82"/>
      <c r="X83" s="81"/>
      <c r="Y83" s="80"/>
      <c r="Z83" s="79"/>
      <c r="AA83" s="78"/>
    </row>
    <row r="84" spans="1:27" ht="15" customHeight="1">
      <c r="A84" s="148"/>
      <c r="B84" s="451"/>
      <c r="C84" s="452"/>
      <c r="D84" s="451"/>
      <c r="E84" s="452"/>
      <c r="F84" s="440"/>
      <c r="G84" s="441"/>
      <c r="H84" s="442"/>
      <c r="I84" s="141"/>
      <c r="J84" s="73"/>
      <c r="K84" s="147" t="s">
        <v>332</v>
      </c>
      <c r="L84" s="146" t="s">
        <v>331</v>
      </c>
      <c r="M84" s="145" t="s">
        <v>330</v>
      </c>
      <c r="N84" s="143"/>
      <c r="O84" s="144"/>
      <c r="P84" s="144"/>
      <c r="Q84" s="143"/>
      <c r="R84" s="75"/>
      <c r="S84" s="75"/>
      <c r="V84" s="83"/>
      <c r="W84" s="82"/>
      <c r="X84" s="81"/>
      <c r="Y84" s="80"/>
      <c r="Z84" s="79"/>
      <c r="AA84" s="78"/>
    </row>
    <row r="85" spans="1:27" ht="15" customHeight="1">
      <c r="A85" s="148"/>
      <c r="B85" s="451"/>
      <c r="C85" s="452"/>
      <c r="D85" s="451"/>
      <c r="E85" s="452"/>
      <c r="F85" s="443"/>
      <c r="G85" s="441"/>
      <c r="H85" s="442"/>
      <c r="I85" s="141"/>
      <c r="J85" s="73"/>
      <c r="K85" s="153" t="s">
        <v>329</v>
      </c>
      <c r="L85" s="152" t="s">
        <v>328</v>
      </c>
      <c r="M85" s="151" t="s">
        <v>327</v>
      </c>
      <c r="N85" s="149"/>
      <c r="O85" s="150"/>
      <c r="P85" s="150"/>
      <c r="Q85" s="149"/>
      <c r="R85" s="75"/>
      <c r="S85" s="75"/>
      <c r="V85" s="83"/>
      <c r="W85" s="82"/>
      <c r="X85" s="81"/>
      <c r="Y85" s="80"/>
      <c r="Z85" s="79"/>
      <c r="AA85" s="78"/>
    </row>
    <row r="86" spans="1:27" ht="15" customHeight="1">
      <c r="A86" s="148"/>
      <c r="B86" s="451"/>
      <c r="C86" s="452"/>
      <c r="D86" s="451"/>
      <c r="E86" s="452"/>
      <c r="F86" s="440"/>
      <c r="G86" s="441"/>
      <c r="H86" s="442"/>
      <c r="I86" s="141"/>
      <c r="J86" s="73"/>
      <c r="K86" s="147" t="s">
        <v>326</v>
      </c>
      <c r="L86" s="146" t="s">
        <v>325</v>
      </c>
      <c r="M86" s="145" t="s">
        <v>324</v>
      </c>
      <c r="N86" s="143"/>
      <c r="O86" s="144"/>
      <c r="P86" s="144"/>
      <c r="Q86" s="143"/>
      <c r="R86" s="75"/>
      <c r="S86" s="75"/>
      <c r="V86" s="83"/>
      <c r="W86" s="82"/>
      <c r="X86" s="81"/>
      <c r="Y86" s="80"/>
      <c r="Z86" s="79"/>
      <c r="AA86" s="78"/>
    </row>
    <row r="87" spans="1:27" ht="15" customHeight="1">
      <c r="A87" s="142"/>
      <c r="B87" s="451"/>
      <c r="C87" s="452"/>
      <c r="D87" s="451"/>
      <c r="E87" s="452"/>
      <c r="F87" s="443"/>
      <c r="G87" s="441"/>
      <c r="H87" s="442"/>
      <c r="I87" s="141"/>
      <c r="J87" s="73"/>
      <c r="K87" s="138"/>
      <c r="L87" s="137"/>
      <c r="M87" s="136"/>
      <c r="N87" s="134"/>
      <c r="O87" s="135"/>
      <c r="P87" s="135"/>
      <c r="Q87" s="134"/>
      <c r="R87" s="75"/>
      <c r="S87" s="75"/>
      <c r="V87" s="83"/>
      <c r="W87" s="82"/>
      <c r="X87" s="81"/>
      <c r="Y87" s="80"/>
      <c r="Z87" s="79"/>
      <c r="AA87" s="78"/>
    </row>
    <row r="88" spans="1:27" ht="15" customHeight="1">
      <c r="A88" s="140"/>
      <c r="B88" s="438"/>
      <c r="C88" s="439"/>
      <c r="D88" s="438"/>
      <c r="E88" s="439"/>
      <c r="F88" s="457"/>
      <c r="G88" s="458"/>
      <c r="H88" s="459"/>
      <c r="I88" s="139"/>
      <c r="J88" s="73"/>
      <c r="K88" s="138"/>
      <c r="L88" s="137"/>
      <c r="M88" s="136"/>
      <c r="N88" s="134"/>
      <c r="O88" s="135"/>
      <c r="P88" s="135"/>
      <c r="Q88" s="134"/>
      <c r="R88" s="75"/>
      <c r="S88" s="75"/>
      <c r="V88" s="83"/>
      <c r="W88" s="82"/>
      <c r="X88" s="81"/>
      <c r="Y88" s="80"/>
      <c r="Z88" s="79"/>
      <c r="AA88" s="78"/>
    </row>
    <row r="89" spans="1:27">
      <c r="A89" s="73"/>
      <c r="B89" s="73"/>
      <c r="C89" s="73"/>
      <c r="D89" s="73"/>
      <c r="E89" s="73"/>
      <c r="F89" s="73"/>
      <c r="G89" s="73"/>
      <c r="H89" s="73"/>
      <c r="I89" s="73"/>
      <c r="J89" s="73"/>
      <c r="K89" s="75"/>
      <c r="L89" s="73"/>
      <c r="M89" s="73"/>
      <c r="N89" s="73"/>
      <c r="O89" s="75"/>
      <c r="P89" s="75"/>
      <c r="R89" s="75"/>
      <c r="S89" s="75"/>
      <c r="V89" s="83"/>
      <c r="W89" s="82"/>
      <c r="X89" s="81"/>
      <c r="Y89" s="80"/>
      <c r="Z89" s="79"/>
      <c r="AA89" s="78"/>
    </row>
    <row r="90" spans="1:27" hidden="1">
      <c r="A90" s="73"/>
      <c r="B90" s="73"/>
      <c r="C90" s="73"/>
      <c r="D90" s="73"/>
      <c r="E90" s="73"/>
      <c r="F90" s="73"/>
      <c r="G90" s="73"/>
      <c r="H90" s="73"/>
      <c r="I90" s="73"/>
      <c r="J90" s="73"/>
      <c r="K90" s="75"/>
      <c r="L90" s="73"/>
      <c r="M90" s="73"/>
      <c r="N90" s="121"/>
      <c r="O90" s="121"/>
      <c r="P90" s="75"/>
      <c r="R90" s="75"/>
      <c r="S90" s="75"/>
      <c r="V90" s="83"/>
      <c r="W90" s="82"/>
      <c r="X90" s="81"/>
      <c r="Y90" s="79"/>
      <c r="Z90" s="79"/>
      <c r="AA90" s="78"/>
    </row>
    <row r="91" spans="1:27" hidden="1">
      <c r="A91" s="133" t="s">
        <v>323</v>
      </c>
      <c r="B91" s="73"/>
      <c r="C91" s="73"/>
      <c r="D91" s="73"/>
      <c r="E91" s="73"/>
      <c r="F91" s="73"/>
      <c r="G91" s="73"/>
      <c r="H91" s="73"/>
      <c r="I91" s="121"/>
      <c r="J91" s="121"/>
      <c r="K91" s="133" t="s">
        <v>323</v>
      </c>
      <c r="L91" s="73"/>
      <c r="M91" s="121"/>
      <c r="N91" s="121"/>
      <c r="O91" s="121"/>
      <c r="P91" s="75"/>
      <c r="R91" s="75"/>
      <c r="S91" s="75"/>
      <c r="V91" s="83"/>
      <c r="W91" s="82"/>
      <c r="X91" s="81"/>
      <c r="Y91" s="79"/>
      <c r="Z91" s="79"/>
      <c r="AA91" s="78"/>
    </row>
    <row r="92" spans="1:27" hidden="1">
      <c r="A92" s="123" t="s">
        <v>321</v>
      </c>
      <c r="B92" s="132" t="s">
        <v>322</v>
      </c>
      <c r="C92" s="73"/>
      <c r="D92" s="73"/>
      <c r="E92" s="73"/>
      <c r="F92" s="73"/>
      <c r="G92" s="73"/>
      <c r="H92" s="73"/>
      <c r="I92" s="121"/>
      <c r="J92" s="121"/>
      <c r="K92" s="123" t="s">
        <v>321</v>
      </c>
      <c r="L92" s="132" t="s">
        <v>322</v>
      </c>
      <c r="M92" s="121"/>
      <c r="N92" s="121"/>
      <c r="O92" s="121"/>
      <c r="P92" s="120"/>
      <c r="R92" s="75"/>
      <c r="S92" s="75"/>
      <c r="V92" s="83"/>
      <c r="W92" s="82"/>
      <c r="X92" s="81"/>
      <c r="Y92" s="131"/>
      <c r="Z92" s="79"/>
      <c r="AA92" s="78"/>
    </row>
    <row r="93" spans="1:27" ht="15.75" hidden="1" customHeight="1">
      <c r="A93" s="122">
        <f>A12</f>
        <v>926</v>
      </c>
      <c r="B93" s="129" t="s">
        <v>321</v>
      </c>
      <c r="C93" s="73"/>
      <c r="D93" s="73"/>
      <c r="E93" s="73"/>
      <c r="F93" s="73"/>
      <c r="G93" s="73"/>
      <c r="H93" s="73"/>
      <c r="I93" s="121"/>
      <c r="J93" s="121"/>
      <c r="K93" s="122">
        <f>K12</f>
        <v>1163</v>
      </c>
      <c r="L93" s="129" t="s">
        <v>321</v>
      </c>
      <c r="M93" s="121"/>
      <c r="N93" s="121"/>
      <c r="O93" s="121"/>
      <c r="P93" s="120" t="s">
        <v>77</v>
      </c>
      <c r="R93" s="75"/>
      <c r="S93" s="75"/>
      <c r="V93" s="83"/>
      <c r="W93" s="82"/>
      <c r="X93" s="81"/>
      <c r="Y93" s="80"/>
      <c r="Z93" s="79"/>
      <c r="AA93" s="78"/>
    </row>
    <row r="94" spans="1:27" ht="15.75" hidden="1" customHeight="1">
      <c r="A94" s="123" t="s">
        <v>321</v>
      </c>
      <c r="B94" s="130">
        <f>D57</f>
        <v>0</v>
      </c>
      <c r="C94" s="73"/>
      <c r="D94" s="73"/>
      <c r="E94" s="73"/>
      <c r="F94" s="73"/>
      <c r="G94" s="73"/>
      <c r="H94" s="73"/>
      <c r="I94" s="121"/>
      <c r="J94" s="121"/>
      <c r="K94" s="123" t="s">
        <v>321</v>
      </c>
      <c r="L94" s="127">
        <f>N57</f>
        <v>0</v>
      </c>
      <c r="M94" s="121"/>
      <c r="N94" s="121"/>
      <c r="O94" s="121"/>
      <c r="P94" s="120" t="s">
        <v>89</v>
      </c>
      <c r="R94" s="75"/>
      <c r="S94" s="75"/>
      <c r="V94" s="83"/>
      <c r="W94" s="82"/>
      <c r="X94" s="81"/>
      <c r="Y94" s="80"/>
      <c r="Z94" s="79"/>
      <c r="AA94" s="78"/>
    </row>
    <row r="95" spans="1:27" ht="15.75" hidden="1" customHeight="1">
      <c r="A95" s="122">
        <f>A17</f>
        <v>17154</v>
      </c>
      <c r="B95" s="126" t="s">
        <v>321</v>
      </c>
      <c r="I95" s="121"/>
      <c r="J95" s="121"/>
      <c r="K95" s="122">
        <f>K17</f>
        <v>4467</v>
      </c>
      <c r="L95" s="126" t="s">
        <v>321</v>
      </c>
      <c r="M95" s="121"/>
      <c r="N95" s="121"/>
      <c r="O95" s="121"/>
      <c r="P95" s="120" t="s">
        <v>85</v>
      </c>
      <c r="R95" s="75"/>
      <c r="S95" s="111"/>
      <c r="V95" s="83"/>
      <c r="W95" s="82"/>
      <c r="X95" s="81"/>
      <c r="Y95" s="80"/>
      <c r="Z95" s="79"/>
      <c r="AA95" s="78"/>
    </row>
    <row r="96" spans="1:27" ht="15.75" hidden="1" customHeight="1">
      <c r="A96" s="123" t="s">
        <v>321</v>
      </c>
      <c r="B96" s="125">
        <f>I57</f>
        <v>0</v>
      </c>
      <c r="I96" s="121"/>
      <c r="J96" s="121"/>
      <c r="K96" s="123" t="s">
        <v>321</v>
      </c>
      <c r="L96" s="124">
        <f>S57</f>
        <v>0</v>
      </c>
      <c r="M96" s="121"/>
      <c r="N96" s="121"/>
      <c r="O96" s="121"/>
      <c r="P96" s="120" t="s">
        <v>81</v>
      </c>
      <c r="R96" s="75"/>
      <c r="S96" s="111"/>
      <c r="V96" s="83"/>
      <c r="W96" s="82"/>
      <c r="X96" s="81"/>
      <c r="Y96" s="80"/>
      <c r="Z96" s="79"/>
      <c r="AA96" s="78"/>
    </row>
    <row r="97" spans="1:27" ht="15.75" hidden="1" customHeight="1">
      <c r="A97" s="122">
        <f>A22</f>
        <v>25585</v>
      </c>
      <c r="B97" s="129" t="s">
        <v>321</v>
      </c>
      <c r="I97" s="121"/>
      <c r="J97" s="121"/>
      <c r="K97" s="122">
        <f>K22</f>
        <v>5052</v>
      </c>
      <c r="L97" s="129" t="s">
        <v>321</v>
      </c>
      <c r="M97" s="121"/>
      <c r="N97" s="121"/>
      <c r="O97" s="121"/>
      <c r="P97" s="120" t="s">
        <v>110</v>
      </c>
      <c r="R97" s="75"/>
      <c r="V97" s="110"/>
      <c r="W97" s="82"/>
      <c r="X97" s="81"/>
      <c r="Y97" s="79"/>
      <c r="Z97" s="110"/>
    </row>
    <row r="98" spans="1:27" ht="15.75" hidden="1" customHeight="1">
      <c r="A98" s="123" t="s">
        <v>321</v>
      </c>
      <c r="B98" s="128">
        <f>D58</f>
        <v>0</v>
      </c>
      <c r="I98" s="121"/>
      <c r="J98" s="121"/>
      <c r="K98" s="123" t="s">
        <v>321</v>
      </c>
      <c r="L98" s="127">
        <f>N58</f>
        <v>0</v>
      </c>
      <c r="M98" s="121"/>
      <c r="N98" s="121"/>
      <c r="O98" s="121"/>
      <c r="P98" s="120" t="s">
        <v>93</v>
      </c>
      <c r="R98" s="75"/>
      <c r="V98" s="110"/>
      <c r="W98" s="82"/>
      <c r="X98" s="81"/>
      <c r="Y98" s="79"/>
      <c r="Z98" s="110"/>
    </row>
    <row r="99" spans="1:27" ht="15.75" hidden="1" customHeight="1">
      <c r="A99" s="122">
        <f>A27</f>
        <v>25584</v>
      </c>
      <c r="B99" s="126" t="s">
        <v>321</v>
      </c>
      <c r="I99" s="121"/>
      <c r="J99" s="121"/>
      <c r="K99" s="122">
        <f>K27</f>
        <v>1152</v>
      </c>
      <c r="L99" s="126" t="s">
        <v>321</v>
      </c>
      <c r="M99" s="121"/>
      <c r="N99" s="121"/>
      <c r="O99" s="121"/>
      <c r="P99" s="120" t="s">
        <v>90</v>
      </c>
      <c r="R99" s="75"/>
      <c r="V99" s="110"/>
      <c r="W99" s="82"/>
      <c r="X99" s="81"/>
      <c r="Y99" s="79"/>
      <c r="Z99" s="110"/>
    </row>
    <row r="100" spans="1:27" ht="15.75" hidden="1" customHeight="1">
      <c r="A100" s="123" t="s">
        <v>321</v>
      </c>
      <c r="B100" s="125">
        <f>I58</f>
        <v>0</v>
      </c>
      <c r="I100" s="121"/>
      <c r="J100" s="121"/>
      <c r="K100" s="123" t="s">
        <v>321</v>
      </c>
      <c r="L100" s="124">
        <f>S58</f>
        <v>0</v>
      </c>
      <c r="M100" s="121"/>
      <c r="N100" s="121"/>
      <c r="O100" s="121"/>
      <c r="P100" s="120" t="s">
        <v>102</v>
      </c>
      <c r="R100" s="75"/>
      <c r="V100" s="110"/>
      <c r="W100" s="82"/>
      <c r="X100" s="81"/>
      <c r="Y100" s="79"/>
      <c r="Z100" s="110"/>
    </row>
    <row r="101" spans="1:27" ht="15.75" hidden="1" customHeight="1">
      <c r="A101" s="122">
        <f>A32</f>
        <v>23581</v>
      </c>
      <c r="I101" s="121"/>
      <c r="J101" s="121"/>
      <c r="K101" s="122">
        <f>K32</f>
        <v>1172</v>
      </c>
      <c r="L101" s="121"/>
      <c r="M101" s="121"/>
      <c r="N101" s="121"/>
      <c r="O101" s="121"/>
      <c r="P101" s="120" t="s">
        <v>113</v>
      </c>
      <c r="R101" s="75"/>
      <c r="V101" s="110"/>
      <c r="W101" s="82"/>
      <c r="X101" s="81"/>
      <c r="Y101" s="79"/>
      <c r="Z101" s="110"/>
    </row>
    <row r="102" spans="1:27" ht="15.75" hidden="1" customHeight="1">
      <c r="A102" s="123" t="s">
        <v>321</v>
      </c>
      <c r="I102" s="121"/>
      <c r="J102" s="121"/>
      <c r="K102" s="123" t="s">
        <v>321</v>
      </c>
      <c r="L102" s="121"/>
      <c r="M102" s="121"/>
      <c r="N102" s="121"/>
      <c r="O102" s="121"/>
      <c r="P102" s="120" t="s">
        <v>105</v>
      </c>
      <c r="R102" s="75"/>
      <c r="V102" s="110"/>
      <c r="W102" s="82"/>
      <c r="X102" s="81"/>
      <c r="Y102" s="79"/>
      <c r="Z102" s="110"/>
    </row>
    <row r="103" spans="1:27" ht="15.75" hidden="1" customHeight="1">
      <c r="A103" s="122">
        <f>A37</f>
        <v>24644</v>
      </c>
      <c r="I103" s="121"/>
      <c r="J103" s="121"/>
      <c r="K103" s="122">
        <f>K37</f>
        <v>5163</v>
      </c>
      <c r="L103" s="121"/>
      <c r="M103" s="121"/>
      <c r="N103" s="97"/>
      <c r="O103" s="73"/>
      <c r="P103" s="120" t="s">
        <v>3</v>
      </c>
      <c r="R103" s="75"/>
      <c r="V103" s="110"/>
      <c r="W103" s="82"/>
      <c r="X103" s="81"/>
      <c r="Y103" s="79"/>
      <c r="Z103" s="110"/>
    </row>
    <row r="104" spans="1:27" ht="14.25" hidden="1" customHeight="1">
      <c r="A104" s="118"/>
      <c r="B104" s="423" t="e">
        <f>DGET('14.meD-rap'!$A$106:$L$262,"celé",B93:C94)</f>
        <v>#NUM!</v>
      </c>
      <c r="C104" s="424"/>
      <c r="I104" s="117"/>
      <c r="J104" s="117"/>
      <c r="K104" s="117"/>
      <c r="L104" s="117"/>
      <c r="M104" s="97"/>
      <c r="N104" s="97"/>
      <c r="O104" s="73"/>
      <c r="P104" s="119"/>
      <c r="R104" s="75"/>
      <c r="V104" s="110"/>
      <c r="W104" s="82"/>
      <c r="X104" s="81"/>
      <c r="Y104" s="79"/>
      <c r="Z104" s="110"/>
    </row>
    <row r="105" spans="1:27" ht="14.25" hidden="1" customHeight="1">
      <c r="A105" s="118"/>
      <c r="I105" s="117"/>
      <c r="J105" s="117"/>
      <c r="K105" s="117"/>
      <c r="L105" s="117"/>
      <c r="M105" s="97"/>
      <c r="N105" s="73"/>
      <c r="O105" s="73"/>
      <c r="P105" s="116"/>
      <c r="R105" s="75"/>
      <c r="V105" s="110"/>
      <c r="W105" s="82"/>
      <c r="X105" s="81"/>
      <c r="Y105" s="79"/>
      <c r="Z105" s="110"/>
    </row>
    <row r="106" spans="1:27" ht="14.25" hidden="1" customHeight="1" thickBot="1">
      <c r="A106" s="115" t="s">
        <v>321</v>
      </c>
      <c r="B106" s="444" t="s">
        <v>320</v>
      </c>
      <c r="C106" s="444"/>
      <c r="D106" s="361" t="s">
        <v>319</v>
      </c>
      <c r="E106" s="361"/>
      <c r="F106" s="114"/>
      <c r="G106" s="374" t="s">
        <v>318</v>
      </c>
      <c r="H106" s="374"/>
      <c r="I106" s="374"/>
      <c r="J106" s="374"/>
      <c r="K106" s="343"/>
      <c r="L106" s="343"/>
      <c r="M106" s="73"/>
      <c r="N106" s="73"/>
      <c r="O106" s="73"/>
      <c r="P106" s="73"/>
      <c r="R106" s="75"/>
      <c r="S106" s="75"/>
      <c r="T106" s="110"/>
      <c r="U106" s="82"/>
      <c r="V106" s="81"/>
      <c r="W106" s="79"/>
      <c r="X106" s="110"/>
      <c r="Z106" s="73"/>
      <c r="AA106" s="73"/>
    </row>
    <row r="107" spans="1:27" ht="14.25" hidden="1" customHeight="1">
      <c r="A107" s="106">
        <v>22956</v>
      </c>
      <c r="B107" s="436" t="s">
        <v>317</v>
      </c>
      <c r="C107" s="437"/>
      <c r="D107" s="375" t="s">
        <v>316</v>
      </c>
      <c r="E107" s="376"/>
      <c r="F107" s="105"/>
      <c r="G107" s="360" t="str">
        <f t="shared" ref="G107:G138" si="0">CONCATENATE(B107," ",D107)</f>
        <v>ČECH Lubomír</v>
      </c>
      <c r="H107" s="360"/>
      <c r="I107" s="360"/>
      <c r="J107" s="360"/>
      <c r="K107" s="104" t="s">
        <v>315</v>
      </c>
      <c r="L107" s="97" t="s">
        <v>121</v>
      </c>
      <c r="M107" s="73"/>
      <c r="N107" s="73"/>
      <c r="O107" s="73"/>
      <c r="P107" s="73"/>
      <c r="R107" s="75"/>
      <c r="S107" s="75"/>
      <c r="T107" s="110"/>
      <c r="U107" s="82"/>
      <c r="V107" s="81"/>
      <c r="W107" s="79"/>
      <c r="X107" s="110"/>
      <c r="Z107" s="73"/>
      <c r="AA107" s="73"/>
    </row>
    <row r="108" spans="1:27" ht="14.25" hidden="1" customHeight="1">
      <c r="A108" s="106">
        <v>10207</v>
      </c>
      <c r="B108" s="354" t="s">
        <v>314</v>
      </c>
      <c r="C108" s="355"/>
      <c r="D108" s="344" t="s">
        <v>313</v>
      </c>
      <c r="E108" s="345"/>
      <c r="F108" s="105"/>
      <c r="G108" s="360" t="str">
        <f t="shared" si="0"/>
        <v>HABADA Jindřich</v>
      </c>
      <c r="H108" s="360"/>
      <c r="I108" s="360"/>
      <c r="J108" s="360"/>
      <c r="K108" s="104" t="s">
        <v>138</v>
      </c>
      <c r="L108" s="112" t="str">
        <f>IF(B3=B268,E268,IF(B3=B269,E269,IF(B3=B270,E270,IF(B3=B271,E271,IF(B3=B272,E272,IF(B3=B273,E273,IF(B3=B274,E274,IF(B3=B275,E275))))))))</f>
        <v>Chrdle Jiří</v>
      </c>
      <c r="M108" s="113"/>
      <c r="N108" s="113"/>
      <c r="O108" s="73"/>
      <c r="P108" s="73"/>
      <c r="R108" s="75"/>
      <c r="S108" s="75"/>
      <c r="T108" s="110"/>
      <c r="U108" s="82"/>
      <c r="V108" s="81"/>
      <c r="W108" s="79"/>
      <c r="X108" s="110"/>
      <c r="Z108" s="73"/>
      <c r="AA108" s="73"/>
    </row>
    <row r="109" spans="1:27" ht="14.25" hidden="1" customHeight="1">
      <c r="A109" s="106">
        <v>4389</v>
      </c>
      <c r="B109" s="354" t="s">
        <v>305</v>
      </c>
      <c r="C109" s="355"/>
      <c r="D109" s="344" t="s">
        <v>312</v>
      </c>
      <c r="E109" s="345"/>
      <c r="F109" s="105"/>
      <c r="G109" s="360" t="str">
        <f t="shared" si="0"/>
        <v>HNÁTEK Karel st.</v>
      </c>
      <c r="H109" s="360"/>
      <c r="I109" s="360"/>
      <c r="J109" s="360"/>
      <c r="K109" s="104" t="s">
        <v>137</v>
      </c>
      <c r="L109" s="112">
        <f>IF(B3=B276,E276,IF(B3=B277,E277,IF(B3=B278,E278,IF(B3=B279,E279,IF(B3=B280,E280,IF(B3=B281,E281,))))))</f>
        <v>0</v>
      </c>
      <c r="M109" s="113"/>
      <c r="N109" s="113"/>
      <c r="O109" s="73"/>
      <c r="P109" s="73"/>
      <c r="R109" s="75"/>
      <c r="S109" s="75"/>
      <c r="T109" s="110"/>
      <c r="U109" s="82"/>
      <c r="V109" s="81"/>
      <c r="W109" s="79"/>
      <c r="X109" s="110"/>
      <c r="Z109" s="73"/>
      <c r="AA109" s="73"/>
    </row>
    <row r="110" spans="1:27" ht="14.25" hidden="1" customHeight="1">
      <c r="A110" s="106">
        <v>22958</v>
      </c>
      <c r="B110" s="354" t="s">
        <v>311</v>
      </c>
      <c r="C110" s="355"/>
      <c r="D110" s="344" t="s">
        <v>172</v>
      </c>
      <c r="E110" s="345"/>
      <c r="F110" s="105"/>
      <c r="G110" s="360" t="str">
        <f t="shared" si="0"/>
        <v>ŠTOČEK Jiří</v>
      </c>
      <c r="H110" s="360"/>
      <c r="I110" s="360"/>
      <c r="J110" s="360"/>
      <c r="K110" s="104" t="s">
        <v>136</v>
      </c>
      <c r="L110" s="97"/>
      <c r="M110" s="73"/>
      <c r="N110" s="73"/>
      <c r="O110" s="73"/>
      <c r="P110" s="73"/>
      <c r="R110" s="75"/>
      <c r="S110" s="75"/>
      <c r="T110" s="110"/>
      <c r="U110" s="82"/>
      <c r="V110" s="81"/>
      <c r="W110" s="79"/>
      <c r="X110" s="110"/>
      <c r="Z110" s="73"/>
      <c r="AA110" s="73"/>
    </row>
    <row r="111" spans="1:27" ht="14.25" hidden="1" customHeight="1">
      <c r="A111" s="106">
        <v>13361</v>
      </c>
      <c r="B111" s="354" t="s">
        <v>310</v>
      </c>
      <c r="C111" s="355"/>
      <c r="D111" s="344" t="s">
        <v>43</v>
      </c>
      <c r="E111" s="345"/>
      <c r="F111" s="105"/>
      <c r="G111" s="360" t="str">
        <f t="shared" si="0"/>
        <v>ŠTOCHL Martin</v>
      </c>
      <c r="H111" s="360"/>
      <c r="I111" s="360"/>
      <c r="J111" s="360"/>
      <c r="K111" s="104" t="s">
        <v>135</v>
      </c>
      <c r="L111" s="97" t="s">
        <v>309</v>
      </c>
      <c r="M111" s="73"/>
      <c r="N111" s="73"/>
      <c r="O111" s="73"/>
      <c r="P111" s="73"/>
      <c r="R111" s="75"/>
      <c r="S111" s="75"/>
      <c r="T111" s="110"/>
      <c r="U111" s="82"/>
      <c r="V111" s="81"/>
      <c r="W111" s="79"/>
      <c r="X111" s="110"/>
      <c r="Z111" s="73"/>
      <c r="AA111" s="73"/>
    </row>
    <row r="112" spans="1:27" ht="14.25" hidden="1" customHeight="1">
      <c r="A112" s="106">
        <v>836</v>
      </c>
      <c r="B112" s="354" t="s">
        <v>299</v>
      </c>
      <c r="C112" s="355"/>
      <c r="D112" s="344" t="s">
        <v>308</v>
      </c>
      <c r="E112" s="345"/>
      <c r="F112" s="105"/>
      <c r="G112" s="360" t="str">
        <f t="shared" si="0"/>
        <v>ŠVARC Antonín</v>
      </c>
      <c r="H112" s="360"/>
      <c r="I112" s="360"/>
      <c r="J112" s="360"/>
      <c r="K112" s="104" t="s">
        <v>134</v>
      </c>
      <c r="L112" s="112" t="str">
        <f>IF(L3=B268,E268,IF(L3=B269,E269,IF(L3=B270,E270,IF(L3=B271,E271,IF(L3=B272,E272,IF(L3=B273,E273,IF(L3=B274,E274,IF(L3=B275,E275,))))))))</f>
        <v>Hofman Jiří</v>
      </c>
      <c r="M112" s="73"/>
      <c r="N112" s="73"/>
      <c r="O112" s="73"/>
      <c r="P112" s="73"/>
      <c r="R112" s="75"/>
      <c r="S112" s="75"/>
      <c r="T112" s="110"/>
      <c r="U112" s="82"/>
      <c r="V112" s="81"/>
      <c r="W112" s="79"/>
      <c r="X112" s="110"/>
      <c r="Z112" s="73"/>
      <c r="AA112" s="73"/>
    </row>
    <row r="113" spans="1:27" ht="14.25" hidden="1" customHeight="1">
      <c r="A113" s="106">
        <v>751</v>
      </c>
      <c r="B113" s="354" t="s">
        <v>307</v>
      </c>
      <c r="C113" s="355"/>
      <c r="D113" s="344" t="s">
        <v>174</v>
      </c>
      <c r="E113" s="345"/>
      <c r="F113" s="105"/>
      <c r="G113" s="360" t="str">
        <f t="shared" si="0"/>
        <v>TOMEŠ Miroslav</v>
      </c>
      <c r="H113" s="360"/>
      <c r="I113" s="360"/>
      <c r="J113" s="360"/>
      <c r="K113" s="104" t="s">
        <v>133</v>
      </c>
      <c r="L113" s="112">
        <f>IF(L3=B276,E276,IF(L3=B277,E277,IF(L3=B278,E278,IF(L3=B279,E279,IF(L3=B280,E280,IF(L3=B281,E281,))))))</f>
        <v>0</v>
      </c>
      <c r="M113" s="73"/>
      <c r="N113" s="73"/>
      <c r="O113" s="73"/>
      <c r="P113" s="73"/>
      <c r="R113" s="75"/>
      <c r="S113" s="75"/>
      <c r="T113" s="110"/>
      <c r="U113" s="82"/>
      <c r="V113" s="81"/>
      <c r="W113" s="79"/>
      <c r="X113" s="110"/>
      <c r="Z113" s="73"/>
      <c r="AA113" s="73"/>
    </row>
    <row r="114" spans="1:27" ht="14.25" hidden="1" customHeight="1">
      <c r="A114" s="106">
        <v>15292</v>
      </c>
      <c r="B114" s="354" t="s">
        <v>306</v>
      </c>
      <c r="C114" s="355"/>
      <c r="D114" s="344" t="s">
        <v>35</v>
      </c>
      <c r="E114" s="345"/>
      <c r="F114" s="105"/>
      <c r="G114" s="360" t="str">
        <f t="shared" si="0"/>
        <v>PLÁŠIL Bohumil</v>
      </c>
      <c r="H114" s="360"/>
      <c r="I114" s="360"/>
      <c r="J114" s="360"/>
      <c r="K114" s="104" t="s">
        <v>132</v>
      </c>
      <c r="L114" s="97"/>
      <c r="M114" s="73"/>
      <c r="N114" s="73"/>
      <c r="O114" s="73"/>
      <c r="P114" s="73"/>
      <c r="R114" s="75"/>
      <c r="S114" s="75"/>
      <c r="T114" s="110"/>
      <c r="U114" s="82"/>
      <c r="V114" s="81"/>
      <c r="W114" s="79"/>
      <c r="X114" s="110"/>
      <c r="Z114" s="73"/>
      <c r="AA114" s="73"/>
    </row>
    <row r="115" spans="1:27" ht="14.25" hidden="1" customHeight="1">
      <c r="A115" s="106"/>
      <c r="B115" s="447"/>
      <c r="C115" s="448"/>
      <c r="D115" s="344"/>
      <c r="E115" s="345"/>
      <c r="F115" s="105"/>
      <c r="G115" s="360" t="str">
        <f t="shared" si="0"/>
        <v xml:space="preserve"> </v>
      </c>
      <c r="H115" s="360"/>
      <c r="I115" s="360"/>
      <c r="J115" s="360"/>
      <c r="K115" s="104" t="s">
        <v>131</v>
      </c>
      <c r="L115" s="97"/>
      <c r="M115" s="73"/>
      <c r="N115" s="73"/>
      <c r="O115" s="73"/>
      <c r="P115" s="73"/>
      <c r="R115" s="75"/>
      <c r="S115" s="75"/>
      <c r="T115" s="110"/>
      <c r="U115" s="82"/>
      <c r="V115" s="81"/>
      <c r="W115" s="79"/>
      <c r="X115" s="110"/>
      <c r="Z115" s="73"/>
      <c r="AA115" s="73"/>
    </row>
    <row r="116" spans="1:27" ht="14.25" hidden="1" customHeight="1">
      <c r="A116" s="106"/>
      <c r="B116" s="447"/>
      <c r="C116" s="448"/>
      <c r="D116" s="344"/>
      <c r="E116" s="345"/>
      <c r="F116" s="105"/>
      <c r="G116" s="360" t="str">
        <f t="shared" si="0"/>
        <v xml:space="preserve"> </v>
      </c>
      <c r="H116" s="360"/>
      <c r="I116" s="360"/>
      <c r="J116" s="360"/>
      <c r="K116" s="104" t="s">
        <v>130</v>
      </c>
      <c r="L116" s="97"/>
      <c r="M116" s="73"/>
      <c r="N116" s="73"/>
      <c r="O116" s="73"/>
      <c r="P116" s="73"/>
      <c r="R116" s="75"/>
      <c r="S116" s="75"/>
      <c r="T116" s="110"/>
      <c r="U116" s="82"/>
      <c r="V116" s="81"/>
      <c r="W116" s="79"/>
      <c r="X116" s="110"/>
      <c r="Z116" s="73"/>
      <c r="AA116" s="73"/>
    </row>
    <row r="117" spans="1:27" ht="14.25" hidden="1" customHeight="1">
      <c r="A117" s="103">
        <v>10073</v>
      </c>
      <c r="B117" s="350" t="s">
        <v>305</v>
      </c>
      <c r="C117" s="351"/>
      <c r="D117" s="346" t="s">
        <v>304</v>
      </c>
      <c r="E117" s="347"/>
      <c r="F117" s="77"/>
      <c r="G117" s="343" t="str">
        <f t="shared" si="0"/>
        <v>HNÁTEK Karel ml.</v>
      </c>
      <c r="H117" s="343"/>
      <c r="I117" s="343"/>
      <c r="J117" s="343"/>
      <c r="K117" s="97" t="s">
        <v>303</v>
      </c>
      <c r="L117" s="97"/>
      <c r="M117" s="73"/>
      <c r="N117" s="73"/>
      <c r="O117" s="73"/>
      <c r="P117" s="73"/>
      <c r="R117" s="111"/>
      <c r="S117" s="75"/>
      <c r="T117" s="110"/>
      <c r="U117" s="82"/>
      <c r="V117" s="81"/>
      <c r="W117" s="79"/>
      <c r="X117" s="110"/>
      <c r="Z117" s="73"/>
      <c r="AA117" s="73"/>
    </row>
    <row r="118" spans="1:27" ht="14.25" hidden="1" customHeight="1">
      <c r="A118" s="103">
        <v>782</v>
      </c>
      <c r="B118" s="350" t="s">
        <v>302</v>
      </c>
      <c r="C118" s="351"/>
      <c r="D118" s="346" t="s">
        <v>174</v>
      </c>
      <c r="E118" s="347"/>
      <c r="F118" s="77"/>
      <c r="G118" s="343" t="str">
        <f t="shared" si="0"/>
        <v>MÁLEK Miroslav</v>
      </c>
      <c r="H118" s="343"/>
      <c r="I118" s="343"/>
      <c r="J118" s="343"/>
      <c r="K118" s="97" t="s">
        <v>138</v>
      </c>
      <c r="L118" s="97"/>
      <c r="M118" s="73"/>
      <c r="N118" s="73"/>
      <c r="O118" s="73"/>
      <c r="P118" s="73"/>
      <c r="R118" s="111"/>
      <c r="S118" s="75"/>
      <c r="T118" s="110"/>
      <c r="U118" s="110"/>
      <c r="V118" s="110"/>
      <c r="W118" s="110"/>
      <c r="X118" s="110"/>
      <c r="Z118" s="73"/>
      <c r="AA118" s="73"/>
    </row>
    <row r="119" spans="1:27" ht="14.25" hidden="1" customHeight="1">
      <c r="A119" s="103">
        <v>14500</v>
      </c>
      <c r="B119" s="350" t="s">
        <v>301</v>
      </c>
      <c r="C119" s="351"/>
      <c r="D119" s="346" t="s">
        <v>157</v>
      </c>
      <c r="E119" s="347"/>
      <c r="F119" s="77"/>
      <c r="G119" s="343" t="str">
        <f t="shared" si="0"/>
        <v>MICHÁLEK Jaroslav</v>
      </c>
      <c r="H119" s="343"/>
      <c r="I119" s="343"/>
      <c r="J119" s="343"/>
      <c r="K119" s="97" t="s">
        <v>137</v>
      </c>
      <c r="L119" s="97"/>
      <c r="M119" s="73"/>
      <c r="N119" s="73"/>
      <c r="O119" s="73"/>
      <c r="P119" s="73"/>
      <c r="S119" s="75"/>
      <c r="T119" s="74"/>
      <c r="U119" s="74"/>
      <c r="Z119" s="73"/>
      <c r="AA119" s="73"/>
    </row>
    <row r="120" spans="1:27" ht="14.25" hidden="1" customHeight="1">
      <c r="A120" s="103">
        <v>11242</v>
      </c>
      <c r="B120" s="350" t="s">
        <v>300</v>
      </c>
      <c r="C120" s="351"/>
      <c r="D120" s="346" t="s">
        <v>144</v>
      </c>
      <c r="E120" s="347"/>
      <c r="F120" s="77"/>
      <c r="G120" s="343" t="str">
        <f t="shared" si="0"/>
        <v>STOKLASA Petr</v>
      </c>
      <c r="H120" s="343"/>
      <c r="I120" s="343"/>
      <c r="J120" s="343"/>
      <c r="K120" s="97" t="s">
        <v>136</v>
      </c>
      <c r="L120" s="97"/>
      <c r="M120" s="73"/>
      <c r="N120" s="73"/>
      <c r="O120" s="73"/>
      <c r="P120" s="73"/>
      <c r="S120" s="75"/>
      <c r="T120" s="74"/>
      <c r="U120" s="74"/>
      <c r="Z120" s="73"/>
      <c r="AA120" s="73"/>
    </row>
    <row r="121" spans="1:27" ht="14.25" hidden="1" customHeight="1">
      <c r="A121" s="103">
        <v>14519</v>
      </c>
      <c r="B121" s="350" t="s">
        <v>299</v>
      </c>
      <c r="C121" s="351"/>
      <c r="D121" s="346" t="s">
        <v>40</v>
      </c>
      <c r="E121" s="347"/>
      <c r="F121" s="77"/>
      <c r="G121" s="343" t="str">
        <f t="shared" si="0"/>
        <v>ŠVARC Milan</v>
      </c>
      <c r="H121" s="343"/>
      <c r="I121" s="343"/>
      <c r="J121" s="343"/>
      <c r="K121" s="97" t="s">
        <v>135</v>
      </c>
      <c r="L121" s="97"/>
      <c r="M121" s="73"/>
      <c r="N121" s="73"/>
      <c r="O121" s="73"/>
      <c r="P121" s="73"/>
      <c r="S121" s="75"/>
      <c r="T121" s="74"/>
      <c r="U121" s="74"/>
      <c r="Z121" s="73"/>
      <c r="AA121" s="73"/>
    </row>
    <row r="122" spans="1:27" ht="14.25" hidden="1" customHeight="1">
      <c r="A122" s="103">
        <v>14518</v>
      </c>
      <c r="B122" s="350" t="s">
        <v>298</v>
      </c>
      <c r="C122" s="351"/>
      <c r="D122" s="346" t="s">
        <v>297</v>
      </c>
      <c r="E122" s="347"/>
      <c r="F122" s="77"/>
      <c r="G122" s="343" t="str">
        <f t="shared" si="0"/>
        <v>ŠVARCOVÁ  Petra</v>
      </c>
      <c r="H122" s="343"/>
      <c r="I122" s="343"/>
      <c r="J122" s="343"/>
      <c r="K122" s="97" t="s">
        <v>134</v>
      </c>
      <c r="L122" s="97"/>
      <c r="M122" s="73"/>
      <c r="N122" s="73"/>
      <c r="O122" s="73"/>
      <c r="P122" s="73"/>
      <c r="S122" s="75"/>
      <c r="T122" s="74"/>
      <c r="U122" s="74"/>
      <c r="Z122" s="73"/>
      <c r="AA122" s="73"/>
    </row>
    <row r="123" spans="1:27" ht="14.25" hidden="1" customHeight="1">
      <c r="A123" s="103">
        <v>14372</v>
      </c>
      <c r="B123" s="350" t="s">
        <v>296</v>
      </c>
      <c r="C123" s="351"/>
      <c r="D123" s="352" t="s">
        <v>172</v>
      </c>
      <c r="E123" s="347"/>
      <c r="F123" s="77"/>
      <c r="G123" s="343" t="str">
        <f t="shared" si="0"/>
        <v>SVOZÍLEK Jiří</v>
      </c>
      <c r="H123" s="343"/>
      <c r="I123" s="343"/>
      <c r="J123" s="343"/>
      <c r="K123" s="97" t="s">
        <v>133</v>
      </c>
      <c r="L123" s="97"/>
      <c r="M123" s="73"/>
      <c r="N123" s="73"/>
      <c r="O123" s="73"/>
      <c r="P123" s="73"/>
      <c r="S123" s="75"/>
      <c r="T123" s="74"/>
      <c r="U123" s="74"/>
      <c r="Z123" s="73"/>
      <c r="AA123" s="73"/>
    </row>
    <row r="124" spans="1:27" ht="14.25" hidden="1" customHeight="1">
      <c r="A124" s="103"/>
      <c r="B124" s="455"/>
      <c r="C124" s="456"/>
      <c r="D124" s="346"/>
      <c r="E124" s="347"/>
      <c r="F124" s="77"/>
      <c r="G124" s="343" t="str">
        <f t="shared" si="0"/>
        <v xml:space="preserve"> </v>
      </c>
      <c r="H124" s="343"/>
      <c r="I124" s="343"/>
      <c r="J124" s="343"/>
      <c r="K124" s="97" t="s">
        <v>132</v>
      </c>
      <c r="L124" s="97"/>
      <c r="M124" s="73"/>
      <c r="N124" s="73"/>
      <c r="O124" s="73"/>
      <c r="P124" s="73"/>
      <c r="S124" s="75"/>
      <c r="T124" s="74"/>
      <c r="U124" s="74"/>
      <c r="Z124" s="73"/>
      <c r="AA124" s="73"/>
    </row>
    <row r="125" spans="1:27" ht="14.25" hidden="1" customHeight="1">
      <c r="A125" s="103"/>
      <c r="B125" s="455"/>
      <c r="C125" s="456"/>
      <c r="D125" s="346"/>
      <c r="E125" s="347"/>
      <c r="F125" s="77"/>
      <c r="G125" s="343" t="str">
        <f t="shared" si="0"/>
        <v xml:space="preserve"> </v>
      </c>
      <c r="H125" s="343"/>
      <c r="I125" s="343"/>
      <c r="J125" s="343"/>
      <c r="K125" s="97" t="s">
        <v>131</v>
      </c>
      <c r="L125" s="97"/>
      <c r="M125" s="73"/>
      <c r="N125" s="73"/>
      <c r="O125" s="73"/>
      <c r="P125" s="73"/>
      <c r="S125" s="75"/>
      <c r="T125" s="74"/>
      <c r="U125" s="74"/>
      <c r="Z125" s="73"/>
      <c r="AA125" s="73"/>
    </row>
    <row r="126" spans="1:27" ht="14.25" hidden="1" customHeight="1">
      <c r="A126" s="103"/>
      <c r="B126" s="455"/>
      <c r="C126" s="456"/>
      <c r="D126" s="346"/>
      <c r="E126" s="347"/>
      <c r="F126" s="77"/>
      <c r="G126" s="343" t="str">
        <f t="shared" si="0"/>
        <v xml:space="preserve"> </v>
      </c>
      <c r="H126" s="343"/>
      <c r="I126" s="343"/>
      <c r="J126" s="343"/>
      <c r="K126" s="97" t="s">
        <v>130</v>
      </c>
      <c r="L126" s="97"/>
      <c r="M126" s="73"/>
      <c r="O126" s="73"/>
      <c r="P126" s="73"/>
      <c r="S126" s="75"/>
      <c r="T126" s="74"/>
      <c r="U126" s="74"/>
      <c r="Z126" s="73"/>
      <c r="AA126" s="73"/>
    </row>
    <row r="127" spans="1:27" ht="14.25" hidden="1" customHeight="1">
      <c r="A127" s="106">
        <v>5883</v>
      </c>
      <c r="B127" s="354" t="s">
        <v>295</v>
      </c>
      <c r="C127" s="355"/>
      <c r="D127" s="344" t="s">
        <v>172</v>
      </c>
      <c r="E127" s="345"/>
      <c r="F127" s="105"/>
      <c r="G127" s="360" t="str">
        <f t="shared" si="0"/>
        <v>CERNSTEIN Jiří</v>
      </c>
      <c r="H127" s="360"/>
      <c r="I127" s="360"/>
      <c r="J127" s="360"/>
      <c r="K127" s="104" t="s">
        <v>294</v>
      </c>
      <c r="L127" s="109"/>
      <c r="O127" s="73"/>
      <c r="P127" s="73"/>
      <c r="S127" s="75"/>
      <c r="T127" s="74"/>
      <c r="U127" s="74"/>
      <c r="Z127" s="73"/>
      <c r="AA127" s="73"/>
    </row>
    <row r="128" spans="1:27" ht="14.25" hidden="1" customHeight="1">
      <c r="A128" s="106">
        <v>5879</v>
      </c>
      <c r="B128" s="354" t="s">
        <v>293</v>
      </c>
      <c r="C128" s="355"/>
      <c r="D128" s="344" t="s">
        <v>210</v>
      </c>
      <c r="E128" s="345"/>
      <c r="F128" s="105"/>
      <c r="G128" s="360" t="str">
        <f t="shared" si="0"/>
        <v>MAŠEK  Karel</v>
      </c>
      <c r="H128" s="360"/>
      <c r="I128" s="360"/>
      <c r="J128" s="360"/>
      <c r="K128" s="104" t="s">
        <v>138</v>
      </c>
      <c r="L128" s="109"/>
      <c r="O128" s="73"/>
      <c r="P128" s="73"/>
      <c r="S128" s="75"/>
      <c r="T128" s="74"/>
      <c r="U128" s="74"/>
      <c r="Z128" s="73"/>
      <c r="AA128" s="73"/>
    </row>
    <row r="129" spans="1:27" ht="14.25" hidden="1" customHeight="1">
      <c r="A129" s="106">
        <v>10844</v>
      </c>
      <c r="B129" s="354" t="s">
        <v>292</v>
      </c>
      <c r="C129" s="355"/>
      <c r="D129" s="344" t="s">
        <v>183</v>
      </c>
      <c r="E129" s="345"/>
      <c r="F129" s="105"/>
      <c r="G129" s="360" t="str">
        <f t="shared" si="0"/>
        <v>MÍKA Zdeněk</v>
      </c>
      <c r="H129" s="360"/>
      <c r="I129" s="360"/>
      <c r="J129" s="360"/>
      <c r="K129" s="104" t="s">
        <v>137</v>
      </c>
      <c r="L129" s="109"/>
      <c r="O129" s="73"/>
      <c r="P129" s="73"/>
      <c r="S129" s="75"/>
      <c r="T129" s="74"/>
      <c r="U129" s="74"/>
      <c r="Z129" s="73"/>
      <c r="AA129" s="73"/>
    </row>
    <row r="130" spans="1:27" ht="14.25" hidden="1" customHeight="1">
      <c r="A130" s="106">
        <v>18966</v>
      </c>
      <c r="B130" s="354" t="s">
        <v>291</v>
      </c>
      <c r="C130" s="355"/>
      <c r="D130" s="344" t="s">
        <v>157</v>
      </c>
      <c r="E130" s="345"/>
      <c r="F130" s="105"/>
      <c r="G130" s="360" t="str">
        <f t="shared" si="0"/>
        <v>NOVÁK Jaroslav</v>
      </c>
      <c r="H130" s="360"/>
      <c r="I130" s="360"/>
      <c r="J130" s="360"/>
      <c r="K130" s="104" t="s">
        <v>136</v>
      </c>
      <c r="L130" s="109"/>
      <c r="O130" s="73"/>
      <c r="P130" s="73"/>
      <c r="S130" s="75"/>
      <c r="T130" s="74"/>
      <c r="U130" s="74"/>
      <c r="Z130" s="73"/>
      <c r="AA130" s="73"/>
    </row>
    <row r="131" spans="1:27" ht="14.25" hidden="1" customHeight="1">
      <c r="A131" s="106">
        <v>9477</v>
      </c>
      <c r="B131" s="354" t="s">
        <v>290</v>
      </c>
      <c r="C131" s="355"/>
      <c r="D131" s="344" t="s">
        <v>178</v>
      </c>
      <c r="E131" s="345"/>
      <c r="F131" s="105"/>
      <c r="G131" s="360" t="str">
        <f t="shared" si="0"/>
        <v>PETRÁČEK Jan</v>
      </c>
      <c r="H131" s="360"/>
      <c r="I131" s="360"/>
      <c r="J131" s="360"/>
      <c r="K131" s="104" t="s">
        <v>135</v>
      </c>
      <c r="L131" s="109"/>
      <c r="O131" s="73"/>
      <c r="P131" s="73"/>
      <c r="S131" s="75"/>
      <c r="T131" s="74"/>
      <c r="U131" s="74"/>
      <c r="Z131" s="73"/>
      <c r="AA131" s="73"/>
    </row>
    <row r="132" spans="1:27" ht="14.25" hidden="1" customHeight="1">
      <c r="A132" s="106">
        <v>5880</v>
      </c>
      <c r="B132" s="354" t="s">
        <v>289</v>
      </c>
      <c r="C132" s="355"/>
      <c r="D132" s="344" t="s">
        <v>172</v>
      </c>
      <c r="E132" s="345"/>
      <c r="F132" s="105"/>
      <c r="G132" s="360" t="str">
        <f t="shared" si="0"/>
        <v>SVOBODA Jiří</v>
      </c>
      <c r="H132" s="360"/>
      <c r="I132" s="360"/>
      <c r="J132" s="360"/>
      <c r="K132" s="104" t="s">
        <v>134</v>
      </c>
      <c r="L132" s="109"/>
      <c r="O132" s="73"/>
      <c r="P132" s="73"/>
      <c r="S132" s="75"/>
      <c r="T132" s="74"/>
      <c r="U132" s="74"/>
      <c r="Z132" s="73"/>
      <c r="AA132" s="73"/>
    </row>
    <row r="133" spans="1:27" ht="14.25" hidden="1" customHeight="1">
      <c r="A133" s="106">
        <v>9626</v>
      </c>
      <c r="B133" s="354" t="s">
        <v>288</v>
      </c>
      <c r="C133" s="355"/>
      <c r="D133" s="344" t="s">
        <v>172</v>
      </c>
      <c r="E133" s="345"/>
      <c r="F133" s="105"/>
      <c r="G133" s="360" t="str">
        <f t="shared" si="0"/>
        <v>TŘEŠŇÁK  Jiří</v>
      </c>
      <c r="H133" s="360"/>
      <c r="I133" s="360"/>
      <c r="J133" s="360"/>
      <c r="K133" s="104" t="s">
        <v>133</v>
      </c>
      <c r="L133" s="109"/>
      <c r="O133" s="73"/>
      <c r="P133" s="73"/>
      <c r="S133" s="75"/>
      <c r="T133" s="74"/>
      <c r="U133" s="74"/>
      <c r="Z133" s="73"/>
      <c r="AA133" s="73"/>
    </row>
    <row r="134" spans="1:27" ht="14.25" hidden="1" customHeight="1">
      <c r="A134" s="106">
        <v>5881</v>
      </c>
      <c r="B134" s="354" t="s">
        <v>287</v>
      </c>
      <c r="C134" s="355"/>
      <c r="D134" s="344" t="s">
        <v>216</v>
      </c>
      <c r="E134" s="345"/>
      <c r="F134" s="105"/>
      <c r="G134" s="360" t="str">
        <f t="shared" si="0"/>
        <v>ŠRAJER Václav</v>
      </c>
      <c r="H134" s="360"/>
      <c r="I134" s="360"/>
      <c r="J134" s="360"/>
      <c r="K134" s="104" t="s">
        <v>132</v>
      </c>
      <c r="L134" s="109"/>
      <c r="O134" s="73"/>
      <c r="P134" s="73"/>
      <c r="S134" s="75"/>
      <c r="T134" s="74"/>
      <c r="U134" s="74"/>
      <c r="Z134" s="73"/>
      <c r="AA134" s="73"/>
    </row>
    <row r="135" spans="1:27" ht="14.25" hidden="1" customHeight="1">
      <c r="A135" s="106">
        <v>5169</v>
      </c>
      <c r="B135" s="354" t="s">
        <v>286</v>
      </c>
      <c r="C135" s="355"/>
      <c r="D135" s="344" t="s">
        <v>172</v>
      </c>
      <c r="E135" s="345"/>
      <c r="F135" s="105"/>
      <c r="G135" s="360" t="str">
        <f t="shared" si="0"/>
        <v>NOVOTNÝ Jiří</v>
      </c>
      <c r="H135" s="360"/>
      <c r="I135" s="360"/>
      <c r="J135" s="360"/>
      <c r="K135" s="104" t="s">
        <v>131</v>
      </c>
      <c r="L135" s="109"/>
      <c r="O135" s="73"/>
      <c r="P135" s="73"/>
      <c r="S135" s="75"/>
      <c r="T135" s="74"/>
      <c r="U135" s="74"/>
      <c r="Z135" s="73"/>
      <c r="AA135" s="73"/>
    </row>
    <row r="136" spans="1:27" ht="14.25" hidden="1" customHeight="1">
      <c r="A136" s="106"/>
      <c r="B136" s="447"/>
      <c r="C136" s="448"/>
      <c r="D136" s="344"/>
      <c r="E136" s="345"/>
      <c r="F136" s="105"/>
      <c r="G136" s="360" t="str">
        <f t="shared" si="0"/>
        <v xml:space="preserve"> </v>
      </c>
      <c r="H136" s="360"/>
      <c r="I136" s="360"/>
      <c r="J136" s="360"/>
      <c r="K136" s="104" t="s">
        <v>130</v>
      </c>
      <c r="L136" s="109"/>
      <c r="O136" s="73"/>
      <c r="P136" s="73"/>
      <c r="S136" s="75"/>
      <c r="T136" s="74"/>
      <c r="U136" s="74"/>
      <c r="Z136" s="73"/>
      <c r="AA136" s="73"/>
    </row>
    <row r="137" spans="1:27" ht="14.25" hidden="1" customHeight="1">
      <c r="A137" s="103">
        <v>20738</v>
      </c>
      <c r="B137" s="350" t="s">
        <v>285</v>
      </c>
      <c r="C137" s="351"/>
      <c r="D137" s="346" t="s">
        <v>144</v>
      </c>
      <c r="E137" s="347"/>
      <c r="F137" s="77"/>
      <c r="G137" s="343" t="str">
        <f t="shared" si="0"/>
        <v>KŠÍR Petr</v>
      </c>
      <c r="H137" s="343"/>
      <c r="I137" s="343"/>
      <c r="J137" s="343"/>
      <c r="K137" s="97" t="s">
        <v>284</v>
      </c>
      <c r="L137" s="109"/>
      <c r="O137" s="73"/>
      <c r="P137" s="73"/>
      <c r="S137" s="75"/>
      <c r="T137" s="74"/>
      <c r="U137" s="74"/>
      <c r="Z137" s="73"/>
      <c r="AA137" s="73"/>
    </row>
    <row r="138" spans="1:27" ht="14.25" hidden="1" customHeight="1">
      <c r="A138" s="103">
        <v>20740</v>
      </c>
      <c r="B138" s="350" t="s">
        <v>283</v>
      </c>
      <c r="C138" s="351"/>
      <c r="D138" s="346" t="s">
        <v>43</v>
      </c>
      <c r="E138" s="347"/>
      <c r="F138" s="77"/>
      <c r="G138" s="343" t="str">
        <f t="shared" si="0"/>
        <v>KOVÁŘ Martin</v>
      </c>
      <c r="H138" s="343"/>
      <c r="I138" s="343"/>
      <c r="J138" s="343"/>
      <c r="K138" s="97" t="s">
        <v>138</v>
      </c>
      <c r="L138" s="109"/>
      <c r="O138" s="73"/>
      <c r="P138" s="73"/>
      <c r="S138" s="75"/>
      <c r="T138" s="74"/>
      <c r="U138" s="74"/>
      <c r="Z138" s="73"/>
      <c r="AA138" s="73"/>
    </row>
    <row r="139" spans="1:27" ht="14.25" hidden="1" customHeight="1">
      <c r="A139" s="103">
        <v>17966</v>
      </c>
      <c r="B139" s="350" t="s">
        <v>282</v>
      </c>
      <c r="C139" s="351"/>
      <c r="D139" s="346" t="s">
        <v>146</v>
      </c>
      <c r="E139" s="347"/>
      <c r="F139" s="77"/>
      <c r="G139" s="343" t="str">
        <f t="shared" ref="G139:G170" si="1">CONCATENATE(B139," ",D139)</f>
        <v>SMÉKAL Tomáš</v>
      </c>
      <c r="H139" s="343"/>
      <c r="I139" s="343"/>
      <c r="J139" s="343"/>
      <c r="K139" s="97" t="s">
        <v>137</v>
      </c>
      <c r="L139" s="109"/>
      <c r="O139" s="73"/>
      <c r="P139" s="73"/>
      <c r="S139" s="75"/>
      <c r="T139" s="74"/>
      <c r="U139" s="74"/>
      <c r="Z139" s="73"/>
      <c r="AA139" s="73"/>
    </row>
    <row r="140" spans="1:27" ht="14.25" hidden="1" customHeight="1">
      <c r="A140" s="103">
        <v>24518</v>
      </c>
      <c r="B140" s="350" t="s">
        <v>281</v>
      </c>
      <c r="C140" s="351"/>
      <c r="D140" s="346" t="s">
        <v>280</v>
      </c>
      <c r="E140" s="347"/>
      <c r="F140" s="77"/>
      <c r="G140" s="343" t="str">
        <f t="shared" si="1"/>
        <v>JIRSA Lukáš</v>
      </c>
      <c r="H140" s="343"/>
      <c r="I140" s="343"/>
      <c r="J140" s="343"/>
      <c r="K140" s="97" t="s">
        <v>136</v>
      </c>
      <c r="L140" s="109"/>
      <c r="O140" s="73"/>
      <c r="P140" s="73"/>
      <c r="S140" s="75"/>
      <c r="T140" s="74"/>
      <c r="U140" s="74"/>
      <c r="Z140" s="73"/>
      <c r="AA140" s="73"/>
    </row>
    <row r="141" spans="1:27" ht="14.25" hidden="1" customHeight="1">
      <c r="A141" s="103">
        <v>1070</v>
      </c>
      <c r="B141" s="350" t="s">
        <v>279</v>
      </c>
      <c r="C141" s="351"/>
      <c r="D141" s="346" t="s">
        <v>226</v>
      </c>
      <c r="E141" s="347"/>
      <c r="F141" s="77"/>
      <c r="G141" s="343" t="str">
        <f t="shared" si="1"/>
        <v>KLUGANOST Vít</v>
      </c>
      <c r="H141" s="343"/>
      <c r="I141" s="343"/>
      <c r="J141" s="343"/>
      <c r="K141" s="97" t="s">
        <v>135</v>
      </c>
      <c r="L141" s="109"/>
      <c r="O141" s="73"/>
      <c r="P141" s="73"/>
      <c r="S141" s="75"/>
      <c r="T141" s="74"/>
      <c r="U141" s="74"/>
      <c r="Z141" s="73"/>
      <c r="AA141" s="73"/>
    </row>
    <row r="142" spans="1:27" ht="14.25" hidden="1" customHeight="1">
      <c r="A142" s="103">
        <v>18159</v>
      </c>
      <c r="B142" s="350" t="s">
        <v>278</v>
      </c>
      <c r="C142" s="351"/>
      <c r="D142" s="346" t="s">
        <v>43</v>
      </c>
      <c r="E142" s="347"/>
      <c r="F142" s="77"/>
      <c r="G142" s="343" t="str">
        <f t="shared" si="1"/>
        <v>JELÍNEK Martin</v>
      </c>
      <c r="H142" s="343"/>
      <c r="I142" s="343"/>
      <c r="J142" s="343"/>
      <c r="K142" s="97" t="s">
        <v>134</v>
      </c>
      <c r="L142" s="109"/>
      <c r="O142" s="73"/>
      <c r="P142" s="73"/>
      <c r="S142" s="75"/>
      <c r="T142" s="74"/>
      <c r="U142" s="74"/>
      <c r="Z142" s="73"/>
      <c r="AA142" s="73"/>
    </row>
    <row r="143" spans="1:27" ht="14.25" hidden="1" customHeight="1">
      <c r="A143" s="103">
        <v>21157</v>
      </c>
      <c r="B143" s="350" t="s">
        <v>277</v>
      </c>
      <c r="C143" s="351"/>
      <c r="D143" s="346" t="s">
        <v>178</v>
      </c>
      <c r="E143" s="347"/>
      <c r="F143" s="77"/>
      <c r="G143" s="343" t="str">
        <f t="shared" si="1"/>
        <v>LUKÁŠ Jan</v>
      </c>
      <c r="H143" s="343"/>
      <c r="I143" s="343"/>
      <c r="J143" s="343"/>
      <c r="K143" s="97" t="s">
        <v>133</v>
      </c>
      <c r="L143" s="109"/>
      <c r="O143" s="73"/>
      <c r="P143" s="73"/>
      <c r="S143" s="75"/>
      <c r="T143" s="74"/>
      <c r="U143" s="74"/>
      <c r="Z143" s="73"/>
      <c r="AA143" s="73"/>
    </row>
    <row r="144" spans="1:27" hidden="1">
      <c r="A144" s="103">
        <v>20739</v>
      </c>
      <c r="B144" s="350" t="s">
        <v>275</v>
      </c>
      <c r="C144" s="351"/>
      <c r="D144" s="346" t="s">
        <v>276</v>
      </c>
      <c r="E144" s="347"/>
      <c r="F144" s="77"/>
      <c r="G144" s="343" t="str">
        <f t="shared" si="1"/>
        <v>MAŇOUR Ondřej</v>
      </c>
      <c r="H144" s="343"/>
      <c r="I144" s="343"/>
      <c r="J144" s="343"/>
      <c r="K144" s="97" t="s">
        <v>132</v>
      </c>
      <c r="O144" s="73"/>
      <c r="P144" s="73"/>
      <c r="S144" s="75"/>
      <c r="T144" s="74"/>
      <c r="U144" s="74"/>
      <c r="Z144" s="73"/>
      <c r="AA144" s="73"/>
    </row>
    <row r="145" spans="1:27" hidden="1">
      <c r="A145" s="103">
        <v>25350</v>
      </c>
      <c r="B145" s="350" t="s">
        <v>275</v>
      </c>
      <c r="C145" s="351"/>
      <c r="D145" s="352" t="s">
        <v>274</v>
      </c>
      <c r="E145" s="347"/>
      <c r="F145" s="77"/>
      <c r="G145" s="343" t="str">
        <f t="shared" si="1"/>
        <v>MAŇOUR Kryštof</v>
      </c>
      <c r="H145" s="343"/>
      <c r="I145" s="343"/>
      <c r="J145" s="343"/>
      <c r="K145" s="97" t="s">
        <v>131</v>
      </c>
      <c r="O145" s="73"/>
      <c r="P145" s="73"/>
      <c r="S145" s="75"/>
      <c r="T145" s="74"/>
      <c r="U145" s="74"/>
      <c r="Z145" s="73"/>
      <c r="AA145" s="73"/>
    </row>
    <row r="146" spans="1:27" hidden="1">
      <c r="A146" s="103">
        <v>23177</v>
      </c>
      <c r="B146" s="350" t="s">
        <v>273</v>
      </c>
      <c r="C146" s="351"/>
      <c r="D146" s="352" t="s">
        <v>187</v>
      </c>
      <c r="E146" s="353"/>
      <c r="F146" s="77"/>
      <c r="G146" s="343" t="str">
        <f t="shared" si="1"/>
        <v>KAŠPAR Josef</v>
      </c>
      <c r="H146" s="343"/>
      <c r="I146" s="343"/>
      <c r="J146" s="343"/>
      <c r="K146" s="97" t="s">
        <v>130</v>
      </c>
      <c r="O146" s="73"/>
      <c r="P146" s="73"/>
      <c r="S146" s="75"/>
      <c r="T146" s="74"/>
      <c r="U146" s="74"/>
      <c r="Z146" s="73"/>
      <c r="AA146" s="73"/>
    </row>
    <row r="147" spans="1:27" hidden="1">
      <c r="A147" s="106">
        <v>24713</v>
      </c>
      <c r="B147" s="354" t="s">
        <v>272</v>
      </c>
      <c r="C147" s="355"/>
      <c r="D147" s="344" t="s">
        <v>271</v>
      </c>
      <c r="E147" s="345"/>
      <c r="F147" s="105"/>
      <c r="G147" s="360" t="str">
        <f t="shared" si="1"/>
        <v>BANDASOVÁ Ivana</v>
      </c>
      <c r="H147" s="360"/>
      <c r="I147" s="360"/>
      <c r="J147" s="360"/>
      <c r="K147" s="104" t="s">
        <v>270</v>
      </c>
      <c r="O147" s="73"/>
      <c r="P147" s="73"/>
      <c r="S147" s="75"/>
      <c r="T147" s="74"/>
      <c r="U147" s="74"/>
      <c r="Z147" s="73"/>
      <c r="AA147" s="73"/>
    </row>
    <row r="148" spans="1:27" hidden="1">
      <c r="A148" s="106">
        <v>18910</v>
      </c>
      <c r="B148" s="354" t="s">
        <v>269</v>
      </c>
      <c r="C148" s="355"/>
      <c r="D148" s="344" t="s">
        <v>268</v>
      </c>
      <c r="E148" s="345"/>
      <c r="F148" s="105"/>
      <c r="G148" s="360" t="str">
        <f t="shared" si="1"/>
        <v>DYMÁČKOVÁ Markéta</v>
      </c>
      <c r="H148" s="360"/>
      <c r="I148" s="360"/>
      <c r="J148" s="360"/>
      <c r="K148" s="104" t="s">
        <v>138</v>
      </c>
      <c r="O148" s="73"/>
      <c r="P148" s="73"/>
      <c r="S148" s="75"/>
      <c r="T148" s="74"/>
      <c r="U148" s="74"/>
      <c r="Z148" s="73"/>
      <c r="AA148" s="73"/>
    </row>
    <row r="149" spans="1:27" hidden="1">
      <c r="A149" s="106">
        <v>10264</v>
      </c>
      <c r="B149" s="354" t="s">
        <v>267</v>
      </c>
      <c r="C149" s="355"/>
      <c r="D149" s="344" t="s">
        <v>178</v>
      </c>
      <c r="E149" s="345"/>
      <c r="F149" s="105"/>
      <c r="G149" s="360" t="str">
        <f t="shared" si="1"/>
        <v>KRATOCHVIL Jan</v>
      </c>
      <c r="H149" s="360"/>
      <c r="I149" s="360"/>
      <c r="J149" s="360"/>
      <c r="K149" s="104" t="s">
        <v>137</v>
      </c>
      <c r="O149" s="73"/>
      <c r="P149" s="73"/>
      <c r="S149" s="75"/>
      <c r="T149" s="74"/>
      <c r="U149" s="74"/>
      <c r="Z149" s="73"/>
      <c r="AA149" s="73"/>
    </row>
    <row r="150" spans="1:27" hidden="1">
      <c r="A150" s="106">
        <v>21451</v>
      </c>
      <c r="B150" s="354" t="s">
        <v>266</v>
      </c>
      <c r="C150" s="355"/>
      <c r="D150" s="344" t="s">
        <v>144</v>
      </c>
      <c r="E150" s="345"/>
      <c r="F150" s="105"/>
      <c r="G150" s="360" t="str">
        <f t="shared" si="1"/>
        <v>JANATA Petr</v>
      </c>
      <c r="H150" s="360"/>
      <c r="I150" s="360"/>
      <c r="J150" s="360"/>
      <c r="K150" s="104" t="s">
        <v>136</v>
      </c>
      <c r="O150" s="73"/>
      <c r="P150" s="73"/>
      <c r="S150" s="75"/>
      <c r="T150" s="74"/>
      <c r="U150" s="74"/>
      <c r="Z150" s="73"/>
      <c r="AA150" s="73"/>
    </row>
    <row r="151" spans="1:27" hidden="1">
      <c r="A151" s="106">
        <v>12386</v>
      </c>
      <c r="B151" s="354" t="s">
        <v>265</v>
      </c>
      <c r="C151" s="355"/>
      <c r="D151" s="344" t="s">
        <v>146</v>
      </c>
      <c r="E151" s="345"/>
      <c r="F151" s="105"/>
      <c r="G151" s="360" t="str">
        <f t="shared" si="1"/>
        <v>JÍCHA Tomáš</v>
      </c>
      <c r="H151" s="360"/>
      <c r="I151" s="360"/>
      <c r="J151" s="360"/>
      <c r="K151" s="104" t="s">
        <v>135</v>
      </c>
      <c r="O151" s="73"/>
      <c r="P151" s="73"/>
      <c r="S151" s="75"/>
      <c r="T151" s="74"/>
      <c r="U151" s="74"/>
      <c r="Z151" s="73"/>
      <c r="AA151" s="73"/>
    </row>
    <row r="152" spans="1:27" hidden="1">
      <c r="A152" s="106">
        <v>24714</v>
      </c>
      <c r="B152" s="354" t="s">
        <v>264</v>
      </c>
      <c r="C152" s="355"/>
      <c r="D152" s="344" t="s">
        <v>263</v>
      </c>
      <c r="E152" s="345"/>
      <c r="F152" s="105"/>
      <c r="G152" s="360" t="str">
        <f t="shared" si="1"/>
        <v>JIRÁSKOVÁ Gabriela</v>
      </c>
      <c r="H152" s="360"/>
      <c r="I152" s="360"/>
      <c r="J152" s="360"/>
      <c r="K152" s="104" t="s">
        <v>134</v>
      </c>
      <c r="O152" s="73"/>
      <c r="P152" s="73"/>
      <c r="S152" s="75"/>
      <c r="T152" s="74"/>
      <c r="U152" s="74"/>
      <c r="Z152" s="73"/>
      <c r="AA152" s="73"/>
    </row>
    <row r="153" spans="1:27" hidden="1">
      <c r="A153" s="106">
        <v>2590</v>
      </c>
      <c r="B153" s="354" t="s">
        <v>262</v>
      </c>
      <c r="C153" s="355"/>
      <c r="D153" s="344" t="s">
        <v>144</v>
      </c>
      <c r="E153" s="345"/>
      <c r="F153" s="105"/>
      <c r="G153" s="360" t="str">
        <f t="shared" si="1"/>
        <v>KAPAL  Petr</v>
      </c>
      <c r="H153" s="360"/>
      <c r="I153" s="360"/>
      <c r="J153" s="360"/>
      <c r="K153" s="104" t="s">
        <v>133</v>
      </c>
      <c r="O153" s="73"/>
      <c r="P153" s="73"/>
      <c r="S153" s="75"/>
      <c r="T153" s="74"/>
      <c r="U153" s="74"/>
      <c r="Z153" s="73"/>
      <c r="AA153" s="73"/>
    </row>
    <row r="154" spans="1:27" hidden="1">
      <c r="A154" s="106">
        <v>25607</v>
      </c>
      <c r="B154" s="354" t="s">
        <v>261</v>
      </c>
      <c r="C154" s="355"/>
      <c r="D154" s="344" t="s">
        <v>260</v>
      </c>
      <c r="E154" s="345"/>
      <c r="F154" s="105"/>
      <c r="G154" s="360" t="str">
        <f t="shared" si="1"/>
        <v>KAPROVÁ Ludmila</v>
      </c>
      <c r="H154" s="360"/>
      <c r="I154" s="360"/>
      <c r="J154" s="360"/>
      <c r="K154" s="104" t="s">
        <v>132</v>
      </c>
      <c r="O154" s="73"/>
      <c r="P154" s="73"/>
      <c r="S154" s="75"/>
      <c r="T154" s="74"/>
      <c r="U154" s="74"/>
      <c r="Z154" s="73"/>
      <c r="AA154" s="73"/>
    </row>
    <row r="155" spans="1:27" hidden="1">
      <c r="A155" s="106">
        <v>13398</v>
      </c>
      <c r="B155" s="354" t="s">
        <v>164</v>
      </c>
      <c r="C155" s="355"/>
      <c r="D155" s="344" t="s">
        <v>200</v>
      </c>
      <c r="E155" s="345"/>
      <c r="F155" s="105"/>
      <c r="G155" s="360" t="str">
        <f t="shared" si="1"/>
        <v>MUSIL Ladislav</v>
      </c>
      <c r="H155" s="360"/>
      <c r="I155" s="360"/>
      <c r="J155" s="360"/>
      <c r="K155" s="104" t="s">
        <v>131</v>
      </c>
      <c r="O155" s="73"/>
      <c r="P155" s="73"/>
      <c r="S155" s="75"/>
      <c r="T155" s="74"/>
      <c r="U155" s="74"/>
      <c r="Z155" s="73"/>
      <c r="AA155" s="73"/>
    </row>
    <row r="156" spans="1:27" hidden="1">
      <c r="A156" s="106">
        <v>20059</v>
      </c>
      <c r="B156" s="354" t="s">
        <v>259</v>
      </c>
      <c r="C156" s="355"/>
      <c r="D156" s="344" t="s">
        <v>258</v>
      </c>
      <c r="E156" s="345"/>
      <c r="F156" s="105"/>
      <c r="G156" s="360" t="str">
        <f t="shared" si="1"/>
        <v>SOMOLÍKOVÁ  Emílie</v>
      </c>
      <c r="H156" s="360"/>
      <c r="I156" s="360"/>
      <c r="J156" s="360"/>
      <c r="K156" s="104" t="s">
        <v>130</v>
      </c>
      <c r="O156" s="73"/>
      <c r="P156" s="73"/>
      <c r="S156" s="75"/>
      <c r="T156" s="74"/>
      <c r="U156" s="74"/>
      <c r="Z156" s="73"/>
      <c r="AA156" s="73"/>
    </row>
    <row r="157" spans="1:27" hidden="1">
      <c r="A157" s="106">
        <v>21028</v>
      </c>
      <c r="B157" s="354" t="s">
        <v>257</v>
      </c>
      <c r="C157" s="355"/>
      <c r="D157" s="344" t="s">
        <v>256</v>
      </c>
      <c r="E157" s="345"/>
      <c r="F157" s="105"/>
      <c r="G157" s="360" t="str">
        <f t="shared" si="1"/>
        <v>ŠŤOVÍČEK  Pavel</v>
      </c>
      <c r="H157" s="360"/>
      <c r="I157" s="360"/>
      <c r="J157" s="360"/>
      <c r="K157" s="104" t="s">
        <v>129</v>
      </c>
      <c r="O157" s="73"/>
      <c r="P157" s="73"/>
      <c r="S157" s="75"/>
      <c r="T157" s="74"/>
      <c r="U157" s="74"/>
      <c r="Z157" s="73"/>
      <c r="AA157" s="73"/>
    </row>
    <row r="158" spans="1:27" hidden="1">
      <c r="A158" s="106">
        <v>24715</v>
      </c>
      <c r="B158" s="354" t="s">
        <v>255</v>
      </c>
      <c r="C158" s="355"/>
      <c r="D158" s="344" t="s">
        <v>254</v>
      </c>
      <c r="E158" s="345"/>
      <c r="F158" s="105"/>
      <c r="G158" s="360" t="str">
        <f t="shared" si="1"/>
        <v>VÁCLAVKOVÁ Eva</v>
      </c>
      <c r="H158" s="360"/>
      <c r="I158" s="360"/>
      <c r="J158" s="360"/>
      <c r="K158" s="104" t="s">
        <v>128</v>
      </c>
      <c r="O158" s="73"/>
      <c r="P158" s="73"/>
      <c r="S158" s="75"/>
      <c r="T158" s="74"/>
      <c r="U158" s="74"/>
      <c r="Z158" s="73"/>
      <c r="AA158" s="73"/>
    </row>
    <row r="159" spans="1:27" hidden="1">
      <c r="A159" s="106">
        <v>10974</v>
      </c>
      <c r="B159" s="354" t="s">
        <v>253</v>
      </c>
      <c r="C159" s="355"/>
      <c r="D159" s="344" t="s">
        <v>252</v>
      </c>
      <c r="E159" s="345"/>
      <c r="F159" s="105"/>
      <c r="G159" s="360" t="str">
        <f t="shared" si="1"/>
        <v>ZACHAŘ Čeněk</v>
      </c>
      <c r="H159" s="360"/>
      <c r="I159" s="360"/>
      <c r="J159" s="360"/>
      <c r="K159" s="104" t="s">
        <v>127</v>
      </c>
      <c r="O159" s="73"/>
      <c r="P159" s="73"/>
      <c r="S159" s="75"/>
      <c r="T159" s="74"/>
      <c r="U159" s="74"/>
      <c r="Z159" s="73"/>
      <c r="AA159" s="73"/>
    </row>
    <row r="160" spans="1:27" hidden="1">
      <c r="A160" s="103">
        <v>10912</v>
      </c>
      <c r="B160" s="350" t="s">
        <v>251</v>
      </c>
      <c r="C160" s="351"/>
      <c r="D160" s="352" t="s">
        <v>157</v>
      </c>
      <c r="E160" s="347"/>
      <c r="F160" s="77"/>
      <c r="G160" s="343" t="str">
        <f t="shared" si="1"/>
        <v>ŠMEJKAL  Jaroslav</v>
      </c>
      <c r="H160" s="343"/>
      <c r="I160" s="343"/>
      <c r="J160" s="343"/>
      <c r="K160" s="97" t="s">
        <v>250</v>
      </c>
      <c r="O160" s="73"/>
      <c r="P160" s="73"/>
      <c r="S160" s="75"/>
      <c r="T160" s="74"/>
      <c r="U160" s="74"/>
      <c r="Z160" s="73"/>
      <c r="AA160" s="73"/>
    </row>
    <row r="161" spans="1:27" hidden="1">
      <c r="A161" s="103">
        <v>25485</v>
      </c>
      <c r="B161" s="350" t="s">
        <v>249</v>
      </c>
      <c r="C161" s="351"/>
      <c r="D161" s="352" t="s">
        <v>178</v>
      </c>
      <c r="E161" s="347"/>
      <c r="F161" s="77"/>
      <c r="G161" s="343" t="str">
        <f t="shared" si="1"/>
        <v>NECKÁŘ Jan</v>
      </c>
      <c r="H161" s="343"/>
      <c r="I161" s="343"/>
      <c r="J161" s="343"/>
      <c r="K161" s="97" t="s">
        <v>138</v>
      </c>
      <c r="O161" s="73"/>
      <c r="P161" s="73"/>
      <c r="S161" s="75"/>
      <c r="T161" s="74"/>
      <c r="U161" s="74"/>
      <c r="Z161" s="73"/>
      <c r="AA161" s="73"/>
    </row>
    <row r="162" spans="1:27" hidden="1">
      <c r="A162" s="103">
        <v>19667</v>
      </c>
      <c r="B162" s="350" t="s">
        <v>248</v>
      </c>
      <c r="C162" s="351"/>
      <c r="D162" s="352" t="s">
        <v>31</v>
      </c>
      <c r="E162" s="347"/>
      <c r="F162" s="77"/>
      <c r="G162" s="343" t="str">
        <f t="shared" si="1"/>
        <v>VYKOUKOVÁ Jitka</v>
      </c>
      <c r="H162" s="343"/>
      <c r="I162" s="343"/>
      <c r="J162" s="343"/>
      <c r="K162" s="97" t="s">
        <v>137</v>
      </c>
      <c r="O162" s="73"/>
      <c r="P162" s="73"/>
      <c r="S162" s="75"/>
      <c r="T162" s="74"/>
      <c r="U162" s="74"/>
      <c r="Z162" s="73"/>
      <c r="AA162" s="73"/>
    </row>
    <row r="163" spans="1:27" hidden="1">
      <c r="A163" s="103">
        <v>14557</v>
      </c>
      <c r="B163" s="350" t="s">
        <v>247</v>
      </c>
      <c r="C163" s="351"/>
      <c r="D163" s="352" t="s">
        <v>172</v>
      </c>
      <c r="E163" s="347"/>
      <c r="F163" s="77"/>
      <c r="G163" s="343" t="str">
        <f t="shared" si="1"/>
        <v>PETER Jiří</v>
      </c>
      <c r="H163" s="343"/>
      <c r="I163" s="343"/>
      <c r="J163" s="343"/>
      <c r="K163" s="97" t="s">
        <v>136</v>
      </c>
      <c r="O163" s="73"/>
      <c r="P163" s="73"/>
      <c r="S163" s="75"/>
      <c r="T163" s="74"/>
      <c r="U163" s="74"/>
      <c r="Z163" s="73"/>
      <c r="AA163" s="73"/>
    </row>
    <row r="164" spans="1:27" hidden="1">
      <c r="A164" s="103">
        <v>21413</v>
      </c>
      <c r="B164" s="350" t="s">
        <v>246</v>
      </c>
      <c r="C164" s="351"/>
      <c r="D164" s="352" t="s">
        <v>172</v>
      </c>
      <c r="E164" s="347"/>
      <c r="F164" s="77"/>
      <c r="G164" s="343" t="str">
        <f t="shared" si="1"/>
        <v>HAKEN Jiří</v>
      </c>
      <c r="H164" s="343"/>
      <c r="I164" s="343"/>
      <c r="J164" s="343"/>
      <c r="K164" s="97" t="s">
        <v>135</v>
      </c>
      <c r="O164" s="73"/>
      <c r="P164" s="73"/>
      <c r="S164" s="75"/>
      <c r="T164" s="74"/>
      <c r="U164" s="74"/>
      <c r="Z164" s="73"/>
      <c r="AA164" s="73"/>
    </row>
    <row r="165" spans="1:27" hidden="1">
      <c r="A165" s="103">
        <v>1087</v>
      </c>
      <c r="B165" s="350" t="s">
        <v>245</v>
      </c>
      <c r="C165" s="351"/>
      <c r="D165" s="352" t="s">
        <v>244</v>
      </c>
      <c r="E165" s="347"/>
      <c r="F165" s="77"/>
      <c r="G165" s="343" t="str">
        <f t="shared" si="1"/>
        <v>PYTLÍKOVÁ Květa</v>
      </c>
      <c r="H165" s="343"/>
      <c r="I165" s="343"/>
      <c r="J165" s="343"/>
      <c r="K165" s="97" t="s">
        <v>134</v>
      </c>
      <c r="O165" s="73"/>
      <c r="P165" s="73"/>
      <c r="S165" s="75"/>
      <c r="T165" s="74"/>
      <c r="U165" s="74"/>
      <c r="Z165" s="73"/>
      <c r="AA165" s="73"/>
    </row>
    <row r="166" spans="1:27" hidden="1">
      <c r="A166" s="103">
        <v>1305</v>
      </c>
      <c r="B166" s="350" t="s">
        <v>243</v>
      </c>
      <c r="C166" s="351"/>
      <c r="D166" s="352" t="s">
        <v>32</v>
      </c>
      <c r="E166" s="347"/>
      <c r="F166" s="77"/>
      <c r="G166" s="343" t="str">
        <f t="shared" si="1"/>
        <v>MANSFELDOVÁ Jiřina</v>
      </c>
      <c r="H166" s="343"/>
      <c r="I166" s="343"/>
      <c r="J166" s="343"/>
      <c r="K166" s="97" t="s">
        <v>133</v>
      </c>
      <c r="O166" s="73"/>
      <c r="P166" s="73"/>
      <c r="S166" s="75"/>
      <c r="T166" s="74"/>
      <c r="U166" s="74"/>
      <c r="Z166" s="73"/>
      <c r="AA166" s="73"/>
    </row>
    <row r="167" spans="1:27" hidden="1">
      <c r="A167" s="103">
        <v>14349</v>
      </c>
      <c r="B167" s="445" t="s">
        <v>242</v>
      </c>
      <c r="C167" s="446"/>
      <c r="D167" s="358" t="s">
        <v>31</v>
      </c>
      <c r="E167" s="359"/>
      <c r="F167" s="77"/>
      <c r="G167" s="343" t="str">
        <f t="shared" si="1"/>
        <v>RUNTSCHOVÁ Jitka</v>
      </c>
      <c r="H167" s="343"/>
      <c r="I167" s="343"/>
      <c r="J167" s="343"/>
      <c r="K167" s="97" t="s">
        <v>132</v>
      </c>
      <c r="O167" s="73"/>
      <c r="P167" s="73"/>
      <c r="S167" s="75"/>
      <c r="T167" s="74"/>
      <c r="U167" s="74"/>
      <c r="Z167" s="73"/>
      <c r="AA167" s="73"/>
    </row>
    <row r="168" spans="1:27" hidden="1">
      <c r="A168" s="103">
        <v>15944</v>
      </c>
      <c r="B168" s="350" t="s">
        <v>241</v>
      </c>
      <c r="C168" s="351"/>
      <c r="D168" s="352" t="s">
        <v>154</v>
      </c>
      <c r="E168" s="347"/>
      <c r="F168" s="77"/>
      <c r="G168" s="343" t="str">
        <f t="shared" si="1"/>
        <v>PYTLÍK Jakub</v>
      </c>
      <c r="H168" s="343"/>
      <c r="I168" s="343"/>
      <c r="J168" s="343"/>
      <c r="K168" s="97" t="s">
        <v>131</v>
      </c>
      <c r="O168" s="73"/>
      <c r="P168" s="73"/>
      <c r="S168" s="75"/>
      <c r="T168" s="74"/>
      <c r="U168" s="74"/>
      <c r="Z168" s="73"/>
      <c r="AA168" s="73"/>
    </row>
    <row r="169" spans="1:27" hidden="1">
      <c r="A169" s="103"/>
      <c r="B169" s="350"/>
      <c r="C169" s="351"/>
      <c r="D169" s="346"/>
      <c r="E169" s="347"/>
      <c r="F169" s="77"/>
      <c r="G169" s="343" t="str">
        <f t="shared" si="1"/>
        <v xml:space="preserve"> </v>
      </c>
      <c r="H169" s="343"/>
      <c r="I169" s="343"/>
      <c r="J169" s="343"/>
      <c r="K169" s="97" t="s">
        <v>130</v>
      </c>
      <c r="O169" s="73"/>
      <c r="P169" s="73"/>
      <c r="S169" s="75"/>
      <c r="T169" s="74"/>
      <c r="U169" s="74"/>
      <c r="Z169" s="73"/>
      <c r="AA169" s="73"/>
    </row>
    <row r="170" spans="1:27" hidden="1">
      <c r="A170" s="106">
        <v>19845</v>
      </c>
      <c r="B170" s="354" t="s">
        <v>240</v>
      </c>
      <c r="C170" s="355"/>
      <c r="D170" s="344" t="s">
        <v>239</v>
      </c>
      <c r="E170" s="345"/>
      <c r="F170" s="105"/>
      <c r="G170" s="360" t="str">
        <f t="shared" si="1"/>
        <v>VÁVRA Ivo</v>
      </c>
      <c r="H170" s="360"/>
      <c r="I170" s="360"/>
      <c r="J170" s="360"/>
      <c r="K170" s="104" t="s">
        <v>238</v>
      </c>
      <c r="O170" s="73"/>
      <c r="P170" s="73"/>
      <c r="S170" s="75"/>
      <c r="T170" s="74"/>
      <c r="U170" s="74"/>
      <c r="Z170" s="73"/>
      <c r="AA170" s="73"/>
    </row>
    <row r="171" spans="1:27" hidden="1">
      <c r="A171" s="106">
        <v>823</v>
      </c>
      <c r="B171" s="354" t="s">
        <v>237</v>
      </c>
      <c r="C171" s="355"/>
      <c r="D171" s="344" t="s">
        <v>203</v>
      </c>
      <c r="E171" s="345"/>
      <c r="F171" s="105"/>
      <c r="G171" s="360" t="str">
        <f t="shared" ref="G171:G202" si="2">CONCATENATE(B171," ",D171)</f>
        <v>MYŠIČKOVÁ Jana</v>
      </c>
      <c r="H171" s="360"/>
      <c r="I171" s="360"/>
      <c r="J171" s="360"/>
      <c r="K171" s="104" t="s">
        <v>138</v>
      </c>
      <c r="O171" s="73"/>
      <c r="P171" s="73"/>
      <c r="S171" s="75"/>
      <c r="T171" s="74"/>
      <c r="U171" s="74"/>
      <c r="Z171" s="73"/>
      <c r="AA171" s="73"/>
    </row>
    <row r="172" spans="1:27" hidden="1">
      <c r="A172" s="106">
        <v>9966</v>
      </c>
      <c r="B172" s="354" t="s">
        <v>236</v>
      </c>
      <c r="C172" s="355"/>
      <c r="D172" s="344" t="s">
        <v>157</v>
      </c>
      <c r="E172" s="345"/>
      <c r="F172" s="105"/>
      <c r="G172" s="360" t="str">
        <f t="shared" si="2"/>
        <v>BĚLOHLÁVEK Jaroslav</v>
      </c>
      <c r="H172" s="360"/>
      <c r="I172" s="360"/>
      <c r="J172" s="360"/>
      <c r="K172" s="104" t="s">
        <v>137</v>
      </c>
      <c r="O172" s="73"/>
      <c r="P172" s="73"/>
      <c r="S172" s="75"/>
      <c r="T172" s="74"/>
      <c r="U172" s="74"/>
      <c r="Z172" s="73"/>
      <c r="AA172" s="73"/>
    </row>
    <row r="173" spans="1:27" hidden="1">
      <c r="A173" s="106">
        <v>1372</v>
      </c>
      <c r="B173" s="354" t="s">
        <v>235</v>
      </c>
      <c r="C173" s="355"/>
      <c r="D173" s="344" t="s">
        <v>172</v>
      </c>
      <c r="E173" s="345"/>
      <c r="F173" s="105"/>
      <c r="G173" s="360" t="str">
        <f t="shared" si="2"/>
        <v>VILÍMOVSKÝ Jiří</v>
      </c>
      <c r="H173" s="360"/>
      <c r="I173" s="360"/>
      <c r="J173" s="360"/>
      <c r="K173" s="104" t="s">
        <v>136</v>
      </c>
      <c r="O173" s="73"/>
      <c r="P173" s="73"/>
      <c r="S173" s="75"/>
      <c r="T173" s="74"/>
      <c r="U173" s="74"/>
      <c r="Z173" s="73"/>
      <c r="AA173" s="73"/>
    </row>
    <row r="174" spans="1:27" hidden="1">
      <c r="A174" s="106">
        <v>1366</v>
      </c>
      <c r="B174" s="354" t="s">
        <v>219</v>
      </c>
      <c r="C174" s="355"/>
      <c r="D174" s="344" t="s">
        <v>170</v>
      </c>
      <c r="E174" s="345"/>
      <c r="F174" s="105"/>
      <c r="G174" s="360" t="str">
        <f t="shared" si="2"/>
        <v>STRNAD Vladimír</v>
      </c>
      <c r="H174" s="360"/>
      <c r="I174" s="360"/>
      <c r="J174" s="360"/>
      <c r="K174" s="104" t="s">
        <v>135</v>
      </c>
      <c r="O174" s="73"/>
      <c r="P174" s="73"/>
      <c r="S174" s="75"/>
      <c r="T174" s="74"/>
      <c r="U174" s="74"/>
      <c r="Z174" s="73"/>
      <c r="AA174" s="73"/>
    </row>
    <row r="175" spans="1:27" hidden="1">
      <c r="A175" s="106">
        <v>834</v>
      </c>
      <c r="B175" s="354" t="s">
        <v>234</v>
      </c>
      <c r="C175" s="355"/>
      <c r="D175" s="344" t="s">
        <v>233</v>
      </c>
      <c r="E175" s="345"/>
      <c r="F175" s="105"/>
      <c r="G175" s="360" t="str">
        <f t="shared" si="2"/>
        <v>ŠPIČKOVÁ  Johana</v>
      </c>
      <c r="H175" s="360"/>
      <c r="I175" s="360"/>
      <c r="J175" s="360"/>
      <c r="K175" s="104" t="s">
        <v>134</v>
      </c>
      <c r="O175" s="73"/>
      <c r="P175" s="73"/>
      <c r="S175" s="75"/>
      <c r="T175" s="74"/>
      <c r="U175" s="74"/>
      <c r="Z175" s="73"/>
      <c r="AA175" s="73"/>
    </row>
    <row r="176" spans="1:27" hidden="1">
      <c r="A176" s="106">
        <v>13850</v>
      </c>
      <c r="B176" s="354" t="s">
        <v>232</v>
      </c>
      <c r="C176" s="355"/>
      <c r="D176" s="344" t="s">
        <v>210</v>
      </c>
      <c r="E176" s="345"/>
      <c r="F176" s="105"/>
      <c r="G176" s="360" t="str">
        <f t="shared" si="2"/>
        <v>WOLF Karel</v>
      </c>
      <c r="H176" s="360"/>
      <c r="I176" s="360"/>
      <c r="J176" s="360"/>
      <c r="K176" s="104" t="s">
        <v>133</v>
      </c>
      <c r="O176" s="73"/>
      <c r="P176" s="73"/>
      <c r="S176" s="75"/>
      <c r="T176" s="74"/>
      <c r="U176" s="74"/>
      <c r="Z176" s="73"/>
      <c r="AA176" s="73"/>
    </row>
    <row r="177" spans="1:27" hidden="1">
      <c r="A177" s="106">
        <v>21853</v>
      </c>
      <c r="B177" s="354" t="s">
        <v>231</v>
      </c>
      <c r="C177" s="355"/>
      <c r="D177" s="344" t="s">
        <v>210</v>
      </c>
      <c r="E177" s="345"/>
      <c r="F177" s="105"/>
      <c r="G177" s="360" t="str">
        <f t="shared" si="2"/>
        <v>SVITAVSKÝ Karel</v>
      </c>
      <c r="H177" s="360"/>
      <c r="I177" s="360"/>
      <c r="J177" s="360"/>
      <c r="K177" s="104" t="s">
        <v>132</v>
      </c>
      <c r="O177" s="73"/>
      <c r="P177" s="73"/>
      <c r="S177" s="75"/>
      <c r="T177" s="74"/>
      <c r="U177" s="74"/>
      <c r="Z177" s="73"/>
      <c r="AA177" s="73"/>
    </row>
    <row r="178" spans="1:27" hidden="1">
      <c r="A178" s="106"/>
      <c r="B178" s="354"/>
      <c r="C178" s="355"/>
      <c r="D178" s="344"/>
      <c r="E178" s="345"/>
      <c r="F178" s="105"/>
      <c r="G178" s="360" t="str">
        <f t="shared" si="2"/>
        <v xml:space="preserve"> </v>
      </c>
      <c r="H178" s="360"/>
      <c r="I178" s="360"/>
      <c r="J178" s="360"/>
      <c r="K178" s="104" t="s">
        <v>131</v>
      </c>
      <c r="O178" s="73"/>
      <c r="P178" s="73"/>
      <c r="S178" s="75"/>
      <c r="T178" s="74"/>
      <c r="U178" s="74"/>
      <c r="Z178" s="73"/>
      <c r="AA178" s="73"/>
    </row>
    <row r="179" spans="1:27" hidden="1">
      <c r="A179" s="106"/>
      <c r="B179" s="354"/>
      <c r="C179" s="355"/>
      <c r="D179" s="344"/>
      <c r="E179" s="345"/>
      <c r="F179" s="105"/>
      <c r="G179" s="360" t="str">
        <f t="shared" si="2"/>
        <v xml:space="preserve"> </v>
      </c>
      <c r="H179" s="360"/>
      <c r="I179" s="360"/>
      <c r="J179" s="360"/>
      <c r="K179" s="104" t="s">
        <v>130</v>
      </c>
      <c r="O179" s="73"/>
      <c r="P179" s="73"/>
      <c r="S179" s="75"/>
      <c r="T179" s="74"/>
      <c r="U179" s="74"/>
      <c r="Z179" s="73"/>
      <c r="AA179" s="73"/>
    </row>
    <row r="180" spans="1:27" hidden="1">
      <c r="A180" s="103">
        <v>15064</v>
      </c>
      <c r="B180" s="350" t="s">
        <v>230</v>
      </c>
      <c r="C180" s="351"/>
      <c r="D180" s="346" t="s">
        <v>183</v>
      </c>
      <c r="E180" s="347"/>
      <c r="F180" s="77"/>
      <c r="G180" s="343" t="str">
        <f t="shared" si="2"/>
        <v>CEPL Zdeněk</v>
      </c>
      <c r="H180" s="343"/>
      <c r="I180" s="343"/>
      <c r="J180" s="343"/>
      <c r="K180" s="97" t="s">
        <v>229</v>
      </c>
      <c r="O180" s="73"/>
      <c r="P180" s="73"/>
      <c r="S180" s="75"/>
      <c r="T180" s="74"/>
      <c r="U180" s="74"/>
      <c r="Z180" s="73"/>
      <c r="AA180" s="73"/>
    </row>
    <row r="181" spans="1:27" hidden="1">
      <c r="A181" s="103">
        <v>23740</v>
      </c>
      <c r="B181" s="350" t="s">
        <v>228</v>
      </c>
      <c r="C181" s="351"/>
      <c r="D181" s="346" t="s">
        <v>40</v>
      </c>
      <c r="E181" s="347"/>
      <c r="F181" s="77"/>
      <c r="G181" s="343" t="str">
        <f t="shared" si="2"/>
        <v>ČERNÝ Milan</v>
      </c>
      <c r="H181" s="343"/>
      <c r="I181" s="343"/>
      <c r="J181" s="343"/>
      <c r="K181" s="97" t="s">
        <v>138</v>
      </c>
      <c r="O181" s="73"/>
      <c r="P181" s="73"/>
      <c r="S181" s="75"/>
      <c r="T181" s="74"/>
      <c r="U181" s="74"/>
      <c r="Z181" s="73"/>
      <c r="AA181" s="73"/>
    </row>
    <row r="182" spans="1:27" hidden="1">
      <c r="A182" s="103">
        <v>16602</v>
      </c>
      <c r="B182" s="350" t="s">
        <v>227</v>
      </c>
      <c r="C182" s="351"/>
      <c r="D182" s="346" t="s">
        <v>226</v>
      </c>
      <c r="E182" s="347"/>
      <c r="F182" s="77"/>
      <c r="G182" s="343" t="str">
        <f t="shared" si="2"/>
        <v>FIKEJZL Vít</v>
      </c>
      <c r="H182" s="343"/>
      <c r="I182" s="343"/>
      <c r="J182" s="343"/>
      <c r="K182" s="97" t="s">
        <v>137</v>
      </c>
      <c r="O182" s="73"/>
      <c r="P182" s="73"/>
      <c r="S182" s="75"/>
      <c r="T182" s="74"/>
      <c r="U182" s="74"/>
      <c r="Z182" s="73"/>
      <c r="AA182" s="73"/>
    </row>
    <row r="183" spans="1:27" hidden="1">
      <c r="A183" s="103">
        <v>13363</v>
      </c>
      <c r="B183" s="350" t="s">
        <v>225</v>
      </c>
      <c r="C183" s="351"/>
      <c r="D183" s="346" t="s">
        <v>172</v>
      </c>
      <c r="E183" s="347"/>
      <c r="F183" s="77"/>
      <c r="G183" s="343" t="str">
        <f t="shared" si="2"/>
        <v>LANKAŠ Jiří</v>
      </c>
      <c r="H183" s="343"/>
      <c r="I183" s="343"/>
      <c r="J183" s="343"/>
      <c r="K183" s="97" t="s">
        <v>136</v>
      </c>
      <c r="O183" s="73"/>
      <c r="P183" s="73"/>
      <c r="S183" s="75"/>
      <c r="T183" s="74"/>
      <c r="U183" s="74"/>
      <c r="Z183" s="73"/>
      <c r="AA183" s="73"/>
    </row>
    <row r="184" spans="1:27" hidden="1">
      <c r="A184" s="103">
        <v>23739</v>
      </c>
      <c r="B184" s="350" t="s">
        <v>224</v>
      </c>
      <c r="C184" s="351"/>
      <c r="D184" s="346" t="s">
        <v>172</v>
      </c>
      <c r="E184" s="347"/>
      <c r="F184" s="77"/>
      <c r="G184" s="343" t="str">
        <f t="shared" si="2"/>
        <v>NEUMAJER Jiří</v>
      </c>
      <c r="H184" s="343"/>
      <c r="I184" s="343"/>
      <c r="J184" s="343"/>
      <c r="K184" s="97" t="s">
        <v>135</v>
      </c>
      <c r="O184" s="73"/>
      <c r="P184" s="73"/>
      <c r="S184" s="75"/>
      <c r="T184" s="74"/>
      <c r="U184" s="74"/>
      <c r="Z184" s="73"/>
      <c r="AA184" s="73"/>
    </row>
    <row r="185" spans="1:27" hidden="1">
      <c r="A185" s="103">
        <v>1134</v>
      </c>
      <c r="B185" s="350" t="s">
        <v>223</v>
      </c>
      <c r="C185" s="351"/>
      <c r="D185" s="346" t="s">
        <v>174</v>
      </c>
      <c r="E185" s="347"/>
      <c r="F185" s="77"/>
      <c r="G185" s="343" t="str">
        <f t="shared" si="2"/>
        <v>VIKTORIN Miroslav</v>
      </c>
      <c r="H185" s="343"/>
      <c r="I185" s="343"/>
      <c r="J185" s="343"/>
      <c r="K185" s="97" t="s">
        <v>134</v>
      </c>
      <c r="O185" s="73"/>
      <c r="P185" s="73"/>
      <c r="S185" s="75"/>
      <c r="T185" s="74"/>
      <c r="U185" s="74"/>
      <c r="Z185" s="73"/>
      <c r="AA185" s="73"/>
    </row>
    <row r="186" spans="1:27" hidden="1">
      <c r="A186" s="103">
        <v>13562</v>
      </c>
      <c r="B186" s="350" t="s">
        <v>222</v>
      </c>
      <c r="C186" s="351"/>
      <c r="D186" s="346" t="s">
        <v>221</v>
      </c>
      <c r="E186" s="347"/>
      <c r="F186" s="77"/>
      <c r="G186" s="343" t="str">
        <f t="shared" si="2"/>
        <v>SVOBODOVÁ  Kamila</v>
      </c>
      <c r="H186" s="343"/>
      <c r="I186" s="343"/>
      <c r="J186" s="343"/>
      <c r="K186" s="97" t="s">
        <v>133</v>
      </c>
      <c r="O186" s="73"/>
      <c r="P186" s="73"/>
      <c r="S186" s="75"/>
      <c r="T186" s="74"/>
      <c r="U186" s="74"/>
      <c r="Z186" s="73"/>
      <c r="AA186" s="73"/>
    </row>
    <row r="187" spans="1:27" hidden="1">
      <c r="A187" s="103">
        <v>19554</v>
      </c>
      <c r="B187" s="350" t="s">
        <v>220</v>
      </c>
      <c r="C187" s="351"/>
      <c r="D187" s="346" t="s">
        <v>178</v>
      </c>
      <c r="E187" s="347"/>
      <c r="F187" s="77"/>
      <c r="G187" s="343" t="str">
        <f t="shared" si="2"/>
        <v>VÁCHA Jan</v>
      </c>
      <c r="H187" s="343"/>
      <c r="I187" s="343"/>
      <c r="J187" s="343"/>
      <c r="K187" s="97" t="s">
        <v>132</v>
      </c>
      <c r="O187" s="73"/>
      <c r="P187" s="73"/>
      <c r="S187" s="75"/>
      <c r="T187" s="74"/>
      <c r="U187" s="74"/>
      <c r="Z187" s="73"/>
      <c r="AA187" s="73"/>
    </row>
    <row r="188" spans="1:27" hidden="1">
      <c r="A188" s="103"/>
      <c r="B188" s="350"/>
      <c r="C188" s="351"/>
      <c r="D188" s="346"/>
      <c r="E188" s="347"/>
      <c r="F188" s="77"/>
      <c r="G188" s="343" t="str">
        <f t="shared" si="2"/>
        <v xml:space="preserve"> </v>
      </c>
      <c r="H188" s="343"/>
      <c r="I188" s="343"/>
      <c r="J188" s="343"/>
      <c r="K188" s="97" t="s">
        <v>131</v>
      </c>
      <c r="O188" s="73"/>
      <c r="P188" s="73"/>
      <c r="S188" s="75"/>
      <c r="T188" s="74"/>
      <c r="U188" s="74"/>
      <c r="Z188" s="73"/>
      <c r="AA188" s="73"/>
    </row>
    <row r="189" spans="1:27" hidden="1">
      <c r="A189" s="103"/>
      <c r="B189" s="350"/>
      <c r="C189" s="351"/>
      <c r="D189" s="346"/>
      <c r="E189" s="347"/>
      <c r="F189" s="77"/>
      <c r="G189" s="343" t="str">
        <f t="shared" si="2"/>
        <v xml:space="preserve"> </v>
      </c>
      <c r="H189" s="343"/>
      <c r="I189" s="343"/>
      <c r="J189" s="343"/>
      <c r="K189" s="97" t="s">
        <v>130</v>
      </c>
      <c r="O189" s="73"/>
      <c r="P189" s="73"/>
      <c r="S189" s="75"/>
      <c r="T189" s="74"/>
      <c r="U189" s="74"/>
      <c r="Z189" s="73"/>
      <c r="AA189" s="73"/>
    </row>
    <row r="190" spans="1:27" hidden="1">
      <c r="A190" s="106">
        <v>1441</v>
      </c>
      <c r="B190" s="354" t="s">
        <v>219</v>
      </c>
      <c r="C190" s="355"/>
      <c r="D190" s="344" t="s">
        <v>35</v>
      </c>
      <c r="E190" s="345"/>
      <c r="F190" s="105"/>
      <c r="G190" s="460" t="str">
        <f t="shared" si="2"/>
        <v>STRNAD Bohumil</v>
      </c>
      <c r="H190" s="460"/>
      <c r="I190" s="460"/>
      <c r="J190" s="460"/>
      <c r="K190" s="104" t="s">
        <v>218</v>
      </c>
      <c r="O190" s="73"/>
      <c r="P190" s="73"/>
      <c r="S190" s="75"/>
      <c r="T190" s="74"/>
      <c r="U190" s="74"/>
      <c r="Z190" s="73"/>
      <c r="AA190" s="73"/>
    </row>
    <row r="191" spans="1:27" hidden="1">
      <c r="A191" s="106">
        <v>25398</v>
      </c>
      <c r="B191" s="354" t="s">
        <v>217</v>
      </c>
      <c r="C191" s="355"/>
      <c r="D191" s="344" t="s">
        <v>216</v>
      </c>
      <c r="E191" s="345"/>
      <c r="F191" s="105"/>
      <c r="G191" s="460" t="str">
        <f t="shared" si="2"/>
        <v>ŽĎÁREK Václav</v>
      </c>
      <c r="H191" s="460"/>
      <c r="I191" s="460"/>
      <c r="J191" s="460"/>
      <c r="K191" s="104" t="s">
        <v>138</v>
      </c>
      <c r="O191" s="73"/>
      <c r="P191" s="73"/>
      <c r="S191" s="75"/>
      <c r="T191" s="74"/>
      <c r="U191" s="74"/>
      <c r="Z191" s="73"/>
      <c r="AA191" s="73"/>
    </row>
    <row r="192" spans="1:27" hidden="1">
      <c r="A192" s="106">
        <v>22254</v>
      </c>
      <c r="B192" s="354" t="s">
        <v>215</v>
      </c>
      <c r="C192" s="355"/>
      <c r="D192" s="344" t="s">
        <v>27</v>
      </c>
      <c r="E192" s="345"/>
      <c r="F192" s="105"/>
      <c r="G192" s="460" t="str">
        <f t="shared" si="2"/>
        <v>TRUKSA Michal</v>
      </c>
      <c r="H192" s="460"/>
      <c r="I192" s="460"/>
      <c r="J192" s="460"/>
      <c r="K192" s="104" t="s">
        <v>137</v>
      </c>
      <c r="O192" s="73"/>
      <c r="P192" s="73"/>
      <c r="S192" s="75"/>
      <c r="T192" s="74"/>
      <c r="U192" s="74"/>
      <c r="Z192" s="73"/>
      <c r="AA192" s="73"/>
    </row>
    <row r="193" spans="1:27" hidden="1">
      <c r="A193" s="106">
        <v>25538</v>
      </c>
      <c r="B193" s="354" t="s">
        <v>214</v>
      </c>
      <c r="C193" s="355"/>
      <c r="D193" s="344" t="s">
        <v>160</v>
      </c>
      <c r="E193" s="345"/>
      <c r="F193" s="105"/>
      <c r="G193" s="460" t="str">
        <f t="shared" si="2"/>
        <v>BRODIL František</v>
      </c>
      <c r="H193" s="460"/>
      <c r="I193" s="460"/>
      <c r="J193" s="460"/>
      <c r="K193" s="104" t="s">
        <v>136</v>
      </c>
      <c r="O193" s="73"/>
      <c r="P193" s="73"/>
      <c r="S193" s="75"/>
      <c r="T193" s="74"/>
      <c r="U193" s="74"/>
      <c r="Z193" s="73"/>
      <c r="AA193" s="73"/>
    </row>
    <row r="194" spans="1:27" hidden="1">
      <c r="A194" s="106">
        <v>22253</v>
      </c>
      <c r="B194" s="354" t="s">
        <v>213</v>
      </c>
      <c r="C194" s="355"/>
      <c r="D194" s="344" t="s">
        <v>23</v>
      </c>
      <c r="E194" s="345"/>
      <c r="F194" s="105"/>
      <c r="G194" s="460" t="str">
        <f t="shared" si="2"/>
        <v>ŠPAČKOVÁ Lenka</v>
      </c>
      <c r="H194" s="460"/>
      <c r="I194" s="460"/>
      <c r="J194" s="460"/>
      <c r="K194" s="104" t="s">
        <v>135</v>
      </c>
      <c r="O194" s="73"/>
      <c r="P194" s="73"/>
      <c r="S194" s="75"/>
      <c r="T194" s="74"/>
      <c r="U194" s="74"/>
      <c r="Z194" s="73"/>
      <c r="AA194" s="73"/>
    </row>
    <row r="195" spans="1:27" hidden="1">
      <c r="A195" s="106">
        <v>1444</v>
      </c>
      <c r="B195" s="354" t="s">
        <v>212</v>
      </c>
      <c r="C195" s="355"/>
      <c r="D195" s="344" t="s">
        <v>144</v>
      </c>
      <c r="E195" s="345"/>
      <c r="F195" s="105"/>
      <c r="G195" s="460" t="str">
        <f t="shared" si="2"/>
        <v>ŠTĚRBA Petr</v>
      </c>
      <c r="H195" s="460"/>
      <c r="I195" s="460"/>
      <c r="J195" s="460"/>
      <c r="K195" s="104" t="s">
        <v>134</v>
      </c>
      <c r="O195" s="73"/>
      <c r="P195" s="73"/>
      <c r="S195" s="75"/>
      <c r="T195" s="74"/>
      <c r="U195" s="74"/>
      <c r="Z195" s="73"/>
      <c r="AA195" s="73"/>
    </row>
    <row r="196" spans="1:27" hidden="1">
      <c r="A196" s="106">
        <v>5013</v>
      </c>
      <c r="B196" s="354" t="s">
        <v>211</v>
      </c>
      <c r="C196" s="355"/>
      <c r="D196" s="344" t="s">
        <v>210</v>
      </c>
      <c r="E196" s="345"/>
      <c r="F196" s="105"/>
      <c r="G196" s="460" t="str">
        <f t="shared" si="2"/>
        <v>TOMSA Karel</v>
      </c>
      <c r="H196" s="460"/>
      <c r="I196" s="460"/>
      <c r="J196" s="460"/>
      <c r="K196" s="104" t="s">
        <v>133</v>
      </c>
      <c r="O196" s="73"/>
      <c r="P196" s="73"/>
      <c r="S196" s="75"/>
      <c r="T196" s="74"/>
      <c r="U196" s="74"/>
      <c r="Z196" s="73"/>
      <c r="AA196" s="73"/>
    </row>
    <row r="197" spans="1:27" hidden="1">
      <c r="A197" s="106">
        <v>22252</v>
      </c>
      <c r="B197" s="354" t="s">
        <v>209</v>
      </c>
      <c r="C197" s="355"/>
      <c r="D197" s="344" t="s">
        <v>43</v>
      </c>
      <c r="E197" s="345"/>
      <c r="F197" s="105"/>
      <c r="G197" s="460" t="str">
        <f t="shared" si="2"/>
        <v>TOŽIČKA Martin</v>
      </c>
      <c r="H197" s="460"/>
      <c r="I197" s="460"/>
      <c r="J197" s="460"/>
      <c r="K197" s="104" t="s">
        <v>132</v>
      </c>
      <c r="O197" s="73"/>
      <c r="P197" s="73"/>
      <c r="S197" s="75"/>
      <c r="T197" s="74"/>
      <c r="U197" s="74"/>
      <c r="Z197" s="73"/>
      <c r="AA197" s="73"/>
    </row>
    <row r="198" spans="1:27" hidden="1">
      <c r="A198" s="106">
        <v>5778</v>
      </c>
      <c r="B198" s="354" t="s">
        <v>208</v>
      </c>
      <c r="C198" s="355"/>
      <c r="D198" s="344" t="s">
        <v>31</v>
      </c>
      <c r="E198" s="345"/>
      <c r="F198" s="105"/>
      <c r="G198" s="460" t="str">
        <f t="shared" si="2"/>
        <v>RADOSTOVÁ Jitka</v>
      </c>
      <c r="H198" s="460"/>
      <c r="I198" s="460"/>
      <c r="J198" s="460"/>
      <c r="K198" s="104" t="s">
        <v>131</v>
      </c>
      <c r="O198" s="73"/>
      <c r="P198" s="73"/>
      <c r="S198" s="75"/>
      <c r="T198" s="74"/>
      <c r="U198" s="74"/>
      <c r="Z198" s="73"/>
      <c r="AA198" s="73"/>
    </row>
    <row r="199" spans="1:27" hidden="1">
      <c r="A199" s="106"/>
      <c r="B199" s="354"/>
      <c r="C199" s="355"/>
      <c r="D199" s="344"/>
      <c r="E199" s="345"/>
      <c r="F199" s="105"/>
      <c r="G199" s="460" t="str">
        <f t="shared" si="2"/>
        <v xml:space="preserve"> </v>
      </c>
      <c r="H199" s="460"/>
      <c r="I199" s="460"/>
      <c r="J199" s="460"/>
      <c r="K199" s="104" t="s">
        <v>130</v>
      </c>
      <c r="O199" s="73"/>
      <c r="P199" s="73"/>
      <c r="S199" s="75"/>
      <c r="T199" s="74"/>
      <c r="U199" s="74"/>
      <c r="Z199" s="73"/>
      <c r="AA199" s="73"/>
    </row>
    <row r="200" spans="1:27" hidden="1">
      <c r="A200" s="103">
        <v>15542</v>
      </c>
      <c r="B200" s="350" t="s">
        <v>207</v>
      </c>
      <c r="C200" s="351"/>
      <c r="D200" s="352" t="s">
        <v>206</v>
      </c>
      <c r="E200" s="347"/>
      <c r="F200" s="77"/>
      <c r="G200" s="343" t="str">
        <f t="shared" si="2"/>
        <v>KELLNER Miloslav</v>
      </c>
      <c r="H200" s="343"/>
      <c r="I200" s="343"/>
      <c r="J200" s="343"/>
      <c r="K200" s="97" t="s">
        <v>205</v>
      </c>
      <c r="O200" s="73"/>
      <c r="P200" s="73"/>
      <c r="S200" s="75"/>
      <c r="T200" s="74"/>
      <c r="U200" s="74"/>
      <c r="Z200" s="73"/>
      <c r="AA200" s="73"/>
    </row>
    <row r="201" spans="1:27" hidden="1">
      <c r="A201" s="103">
        <v>20100</v>
      </c>
      <c r="B201" s="350" t="s">
        <v>204</v>
      </c>
      <c r="C201" s="351"/>
      <c r="D201" s="352" t="s">
        <v>203</v>
      </c>
      <c r="E201" s="347"/>
      <c r="F201" s="77"/>
      <c r="G201" s="343" t="str">
        <f t="shared" si="2"/>
        <v>VALENTOVÁ  Jana</v>
      </c>
      <c r="H201" s="343"/>
      <c r="I201" s="343"/>
      <c r="J201" s="343"/>
      <c r="K201" s="97" t="s">
        <v>138</v>
      </c>
      <c r="O201" s="73"/>
      <c r="P201" s="73"/>
      <c r="S201" s="75"/>
      <c r="T201" s="74"/>
      <c r="U201" s="74"/>
      <c r="Z201" s="73"/>
      <c r="AA201" s="73"/>
    </row>
    <row r="202" spans="1:27" hidden="1">
      <c r="A202" s="103">
        <v>15538</v>
      </c>
      <c r="B202" s="350" t="s">
        <v>202</v>
      </c>
      <c r="C202" s="351"/>
      <c r="D202" s="352" t="s">
        <v>23</v>
      </c>
      <c r="E202" s="347"/>
      <c r="F202" s="77"/>
      <c r="G202" s="343" t="str">
        <f t="shared" si="2"/>
        <v>KRAUSOVÁ Lenka</v>
      </c>
      <c r="H202" s="343"/>
      <c r="I202" s="343"/>
      <c r="J202" s="343"/>
      <c r="K202" s="97" t="s">
        <v>137</v>
      </c>
      <c r="O202" s="73"/>
      <c r="P202" s="73"/>
      <c r="S202" s="75"/>
      <c r="T202" s="74"/>
      <c r="U202" s="74"/>
      <c r="Z202" s="73"/>
      <c r="AA202" s="73"/>
    </row>
    <row r="203" spans="1:27" hidden="1">
      <c r="A203" s="103">
        <v>15539</v>
      </c>
      <c r="B203" s="350" t="s">
        <v>201</v>
      </c>
      <c r="C203" s="351"/>
      <c r="D203" s="352" t="s">
        <v>200</v>
      </c>
      <c r="E203" s="347"/>
      <c r="F203" s="77"/>
      <c r="G203" s="343" t="str">
        <f t="shared" ref="G203:G234" si="3">CONCATENATE(B203," ",D203)</f>
        <v>HOLEČEK Ladislav</v>
      </c>
      <c r="H203" s="343"/>
      <c r="I203" s="343"/>
      <c r="J203" s="343"/>
      <c r="K203" s="97" t="s">
        <v>136</v>
      </c>
      <c r="O203" s="73"/>
      <c r="P203" s="73"/>
      <c r="S203" s="75"/>
      <c r="T203" s="74"/>
      <c r="U203" s="74"/>
      <c r="Z203" s="73"/>
      <c r="AA203" s="73"/>
    </row>
    <row r="204" spans="1:27" hidden="1">
      <c r="A204" s="103">
        <v>15540</v>
      </c>
      <c r="B204" s="350" t="s">
        <v>199</v>
      </c>
      <c r="C204" s="351"/>
      <c r="D204" s="352" t="s">
        <v>198</v>
      </c>
      <c r="E204" s="347"/>
      <c r="F204" s="77"/>
      <c r="G204" s="343" t="str">
        <f t="shared" si="3"/>
        <v>FIALOVÁ Eliška</v>
      </c>
      <c r="H204" s="343"/>
      <c r="I204" s="343"/>
      <c r="J204" s="343"/>
      <c r="K204" s="97" t="s">
        <v>135</v>
      </c>
      <c r="O204" s="73"/>
      <c r="P204" s="73"/>
      <c r="S204" s="75"/>
      <c r="T204" s="74"/>
      <c r="U204" s="74"/>
      <c r="Z204" s="73"/>
      <c r="AA204" s="73"/>
    </row>
    <row r="205" spans="1:27" hidden="1">
      <c r="A205" s="103">
        <v>15530</v>
      </c>
      <c r="B205" s="350" t="s">
        <v>197</v>
      </c>
      <c r="C205" s="351"/>
      <c r="D205" s="352" t="s">
        <v>178</v>
      </c>
      <c r="E205" s="347"/>
      <c r="F205" s="77"/>
      <c r="G205" s="343" t="str">
        <f t="shared" si="3"/>
        <v>BÁRTL Jan</v>
      </c>
      <c r="H205" s="343"/>
      <c r="I205" s="343"/>
      <c r="J205" s="343"/>
      <c r="K205" s="97" t="s">
        <v>134</v>
      </c>
      <c r="O205" s="73"/>
      <c r="P205" s="73"/>
      <c r="S205" s="75"/>
      <c r="T205" s="74"/>
      <c r="U205" s="74"/>
      <c r="Z205" s="73"/>
      <c r="AA205" s="73"/>
    </row>
    <row r="206" spans="1:27" hidden="1">
      <c r="A206" s="103">
        <v>15533</v>
      </c>
      <c r="B206" s="350" t="s">
        <v>196</v>
      </c>
      <c r="C206" s="351"/>
      <c r="D206" s="352" t="s">
        <v>195</v>
      </c>
      <c r="E206" s="347"/>
      <c r="G206" s="343" t="str">
        <f t="shared" si="3"/>
        <v>ŠTEFANOVÁ  Věra</v>
      </c>
      <c r="H206" s="343"/>
      <c r="I206" s="343"/>
      <c r="J206" s="343"/>
      <c r="K206" s="97" t="s">
        <v>133</v>
      </c>
      <c r="O206" s="73"/>
      <c r="P206" s="73"/>
      <c r="S206" s="75"/>
      <c r="T206" s="74"/>
      <c r="U206" s="74"/>
      <c r="Z206" s="73"/>
      <c r="AA206" s="73"/>
    </row>
    <row r="207" spans="1:27" hidden="1">
      <c r="A207" s="103"/>
      <c r="B207" s="350"/>
      <c r="C207" s="351"/>
      <c r="D207" s="346"/>
      <c r="E207" s="347"/>
      <c r="F207" s="77"/>
      <c r="G207" s="343" t="str">
        <f t="shared" si="3"/>
        <v xml:space="preserve"> </v>
      </c>
      <c r="H207" s="343"/>
      <c r="I207" s="343"/>
      <c r="J207" s="343"/>
      <c r="K207" s="97" t="s">
        <v>132</v>
      </c>
      <c r="O207" s="73"/>
      <c r="P207" s="73"/>
      <c r="S207" s="75"/>
      <c r="T207" s="74"/>
      <c r="U207" s="74"/>
      <c r="Z207" s="73"/>
      <c r="AA207" s="73"/>
    </row>
    <row r="208" spans="1:27" hidden="1">
      <c r="A208" s="103"/>
      <c r="B208" s="350"/>
      <c r="C208" s="351"/>
      <c r="D208" s="346"/>
      <c r="E208" s="347"/>
      <c r="F208" s="77"/>
      <c r="G208" s="343" t="str">
        <f t="shared" si="3"/>
        <v xml:space="preserve"> </v>
      </c>
      <c r="H208" s="343"/>
      <c r="I208" s="343"/>
      <c r="J208" s="343"/>
      <c r="K208" s="97" t="s">
        <v>131</v>
      </c>
      <c r="O208" s="73"/>
      <c r="P208" s="73"/>
      <c r="S208" s="75"/>
      <c r="T208" s="74"/>
      <c r="U208" s="74"/>
      <c r="Z208" s="73"/>
      <c r="AA208" s="73"/>
    </row>
    <row r="209" spans="1:27" hidden="1">
      <c r="A209" s="103"/>
      <c r="B209" s="350"/>
      <c r="C209" s="351"/>
      <c r="D209" s="346"/>
      <c r="E209" s="347"/>
      <c r="F209" s="77"/>
      <c r="G209" s="343" t="str">
        <f t="shared" si="3"/>
        <v xml:space="preserve"> </v>
      </c>
      <c r="H209" s="343"/>
      <c r="I209" s="343"/>
      <c r="J209" s="343"/>
      <c r="K209" s="97" t="s">
        <v>130</v>
      </c>
      <c r="O209" s="73"/>
      <c r="P209" s="73"/>
      <c r="S209" s="75"/>
      <c r="T209" s="74"/>
      <c r="U209" s="74"/>
      <c r="Z209" s="73"/>
      <c r="AA209" s="73"/>
    </row>
    <row r="210" spans="1:27" hidden="1">
      <c r="A210" s="106">
        <v>5052</v>
      </c>
      <c r="B210" s="354" t="s">
        <v>194</v>
      </c>
      <c r="C210" s="355"/>
      <c r="D210" s="344" t="s">
        <v>193</v>
      </c>
      <c r="E210" s="345"/>
      <c r="F210" s="105"/>
      <c r="G210" s="360" t="str">
        <f t="shared" si="3"/>
        <v>HAMPL Vítěslav</v>
      </c>
      <c r="H210" s="360"/>
      <c r="I210" s="360"/>
      <c r="J210" s="360"/>
      <c r="K210" s="104" t="s">
        <v>192</v>
      </c>
      <c r="O210" s="73"/>
      <c r="P210" s="73"/>
      <c r="S210" s="75"/>
      <c r="T210" s="74"/>
      <c r="U210" s="74"/>
      <c r="Z210" s="73"/>
      <c r="AA210" s="73"/>
    </row>
    <row r="211" spans="1:27" hidden="1">
      <c r="A211" s="106">
        <v>1172</v>
      </c>
      <c r="B211" s="354" t="s">
        <v>191</v>
      </c>
      <c r="C211" s="355"/>
      <c r="D211" s="344" t="s">
        <v>144</v>
      </c>
      <c r="E211" s="345"/>
      <c r="F211" s="105"/>
      <c r="G211" s="360" t="str">
        <f t="shared" si="3"/>
        <v>VALTA Petr</v>
      </c>
      <c r="H211" s="360"/>
      <c r="I211" s="360"/>
      <c r="J211" s="360"/>
      <c r="K211" s="104" t="s">
        <v>138</v>
      </c>
      <c r="O211" s="73"/>
      <c r="P211" s="73"/>
      <c r="S211" s="75"/>
      <c r="T211" s="74"/>
      <c r="U211" s="74"/>
      <c r="Z211" s="73"/>
      <c r="AA211" s="73"/>
    </row>
    <row r="212" spans="1:27" hidden="1">
      <c r="A212" s="106">
        <v>4467</v>
      </c>
      <c r="B212" s="354" t="s">
        <v>190</v>
      </c>
      <c r="C212" s="355"/>
      <c r="D212" s="344" t="s">
        <v>149</v>
      </c>
      <c r="E212" s="345"/>
      <c r="F212" s="105"/>
      <c r="G212" s="360" t="str">
        <f t="shared" si="3"/>
        <v>ROUBAL Vojtěch</v>
      </c>
      <c r="H212" s="360"/>
      <c r="I212" s="360"/>
      <c r="J212" s="360"/>
      <c r="K212" s="104" t="s">
        <v>137</v>
      </c>
      <c r="O212" s="73"/>
      <c r="P212" s="73"/>
      <c r="S212" s="75"/>
      <c r="T212" s="74"/>
      <c r="U212" s="74"/>
      <c r="Z212" s="73"/>
      <c r="AA212" s="73"/>
    </row>
    <row r="213" spans="1:27" hidden="1">
      <c r="A213" s="106">
        <v>1163</v>
      </c>
      <c r="B213" s="354" t="s">
        <v>189</v>
      </c>
      <c r="C213" s="355"/>
      <c r="D213" s="344" t="s">
        <v>160</v>
      </c>
      <c r="E213" s="345"/>
      <c r="F213" s="105"/>
      <c r="G213" s="360" t="str">
        <f t="shared" si="3"/>
        <v>PUDIL František</v>
      </c>
      <c r="H213" s="360"/>
      <c r="I213" s="360"/>
      <c r="J213" s="360"/>
      <c r="K213" s="104" t="s">
        <v>136</v>
      </c>
      <c r="O213" s="73"/>
      <c r="P213" s="73"/>
      <c r="S213" s="75"/>
      <c r="T213" s="74"/>
      <c r="U213" s="74"/>
      <c r="Z213" s="73"/>
      <c r="AA213" s="73"/>
    </row>
    <row r="214" spans="1:27" hidden="1">
      <c r="A214" s="106">
        <v>1404</v>
      </c>
      <c r="B214" s="354" t="s">
        <v>188</v>
      </c>
      <c r="C214" s="355"/>
      <c r="D214" s="344" t="s">
        <v>187</v>
      </c>
      <c r="E214" s="345"/>
      <c r="F214" s="105"/>
      <c r="G214" s="360" t="str">
        <f t="shared" si="3"/>
        <v>POKORNÝ Josef</v>
      </c>
      <c r="H214" s="360"/>
      <c r="I214" s="360"/>
      <c r="J214" s="360"/>
      <c r="K214" s="104" t="s">
        <v>135</v>
      </c>
      <c r="O214" s="73"/>
      <c r="P214" s="73"/>
      <c r="S214" s="75"/>
      <c r="T214" s="74"/>
      <c r="U214" s="74"/>
      <c r="Z214" s="73"/>
      <c r="AA214" s="73"/>
    </row>
    <row r="215" spans="1:27" hidden="1">
      <c r="A215" s="106">
        <v>1152</v>
      </c>
      <c r="B215" s="354" t="s">
        <v>186</v>
      </c>
      <c r="C215" s="355"/>
      <c r="D215" s="344" t="s">
        <v>172</v>
      </c>
      <c r="E215" s="345"/>
      <c r="F215" s="105"/>
      <c r="G215" s="360" t="str">
        <f t="shared" si="3"/>
        <v>HOFMAN Jiří</v>
      </c>
      <c r="H215" s="360"/>
      <c r="I215" s="360"/>
      <c r="J215" s="360"/>
      <c r="K215" s="104" t="s">
        <v>134</v>
      </c>
      <c r="O215" s="73"/>
      <c r="P215" s="73"/>
      <c r="S215" s="75"/>
      <c r="T215" s="74"/>
      <c r="U215" s="74"/>
      <c r="Z215" s="73"/>
      <c r="AA215" s="73"/>
    </row>
    <row r="216" spans="1:27" hidden="1">
      <c r="A216" s="106">
        <v>5163</v>
      </c>
      <c r="B216" s="453" t="s">
        <v>185</v>
      </c>
      <c r="C216" s="454"/>
      <c r="D216" s="356" t="s">
        <v>43</v>
      </c>
      <c r="E216" s="357"/>
      <c r="F216" s="105"/>
      <c r="G216" s="360" t="str">
        <f t="shared" si="3"/>
        <v>PODHOLA Martin</v>
      </c>
      <c r="H216" s="360"/>
      <c r="I216" s="360"/>
      <c r="J216" s="360"/>
      <c r="K216" s="104" t="s">
        <v>133</v>
      </c>
      <c r="O216" s="73"/>
      <c r="P216" s="73"/>
      <c r="S216" s="75"/>
      <c r="T216" s="74"/>
      <c r="U216" s="74"/>
      <c r="Z216" s="73"/>
      <c r="AA216" s="73"/>
    </row>
    <row r="217" spans="1:27" hidden="1">
      <c r="A217" s="106"/>
      <c r="B217" s="354"/>
      <c r="C217" s="355"/>
      <c r="D217" s="344"/>
      <c r="E217" s="345"/>
      <c r="F217" s="105"/>
      <c r="G217" s="360" t="str">
        <f t="shared" si="3"/>
        <v xml:space="preserve"> </v>
      </c>
      <c r="H217" s="360"/>
      <c r="I217" s="360"/>
      <c r="J217" s="360"/>
      <c r="K217" s="104" t="s">
        <v>132</v>
      </c>
      <c r="O217" s="73"/>
      <c r="P217" s="73"/>
      <c r="S217" s="75"/>
      <c r="T217" s="74"/>
      <c r="U217" s="74"/>
      <c r="Z217" s="73"/>
      <c r="AA217" s="73"/>
    </row>
    <row r="218" spans="1:27" hidden="1">
      <c r="A218" s="106"/>
      <c r="B218" s="354"/>
      <c r="C218" s="355"/>
      <c r="D218" s="344"/>
      <c r="E218" s="345"/>
      <c r="F218" s="105"/>
      <c r="G218" s="360" t="str">
        <f t="shared" si="3"/>
        <v xml:space="preserve"> </v>
      </c>
      <c r="H218" s="360"/>
      <c r="I218" s="360"/>
      <c r="J218" s="360"/>
      <c r="K218" s="104" t="s">
        <v>131</v>
      </c>
      <c r="O218" s="73"/>
      <c r="P218" s="73"/>
      <c r="S218" s="75"/>
      <c r="T218" s="74"/>
      <c r="U218" s="74"/>
      <c r="Z218" s="73"/>
      <c r="AA218" s="73"/>
    </row>
    <row r="219" spans="1:27" hidden="1">
      <c r="A219" s="106"/>
      <c r="B219" s="354"/>
      <c r="C219" s="355"/>
      <c r="D219" s="344"/>
      <c r="E219" s="345"/>
      <c r="F219" s="105"/>
      <c r="G219" s="360" t="str">
        <f t="shared" si="3"/>
        <v xml:space="preserve"> </v>
      </c>
      <c r="H219" s="360"/>
      <c r="I219" s="360"/>
      <c r="J219" s="360"/>
      <c r="K219" s="104" t="s">
        <v>130</v>
      </c>
      <c r="O219" s="73"/>
      <c r="P219" s="73"/>
      <c r="S219" s="75"/>
      <c r="T219" s="74"/>
      <c r="U219" s="74"/>
      <c r="Z219" s="73"/>
      <c r="AA219" s="73"/>
    </row>
    <row r="220" spans="1:27" hidden="1">
      <c r="A220" s="103">
        <v>23351</v>
      </c>
      <c r="B220" s="350" t="s">
        <v>184</v>
      </c>
      <c r="C220" s="351"/>
      <c r="D220" s="352" t="s">
        <v>183</v>
      </c>
      <c r="E220" s="347"/>
      <c r="F220" s="77"/>
      <c r="G220" s="343" t="str">
        <f t="shared" si="3"/>
        <v>BOHÁČ Zdeněk</v>
      </c>
      <c r="H220" s="343"/>
      <c r="I220" s="343"/>
      <c r="J220" s="343"/>
      <c r="K220" s="97" t="s">
        <v>182</v>
      </c>
      <c r="O220" s="73"/>
      <c r="P220" s="73"/>
      <c r="S220" s="75"/>
      <c r="T220" s="74"/>
      <c r="U220" s="74"/>
      <c r="Z220" s="73"/>
      <c r="AA220" s="73"/>
    </row>
    <row r="221" spans="1:27" hidden="1">
      <c r="A221" s="103">
        <v>926</v>
      </c>
      <c r="B221" s="350" t="s">
        <v>181</v>
      </c>
      <c r="C221" s="351"/>
      <c r="D221" s="352" t="s">
        <v>180</v>
      </c>
      <c r="E221" s="347"/>
      <c r="F221" s="77"/>
      <c r="G221" s="343" t="str">
        <f t="shared" si="3"/>
        <v>BERNÁTEK Bedřich</v>
      </c>
      <c r="H221" s="343"/>
      <c r="I221" s="343"/>
      <c r="J221" s="343"/>
      <c r="K221" s="97" t="s">
        <v>138</v>
      </c>
      <c r="O221" s="73"/>
      <c r="P221" s="73"/>
      <c r="S221" s="75"/>
      <c r="T221" s="74"/>
      <c r="U221" s="74"/>
      <c r="Z221" s="73"/>
      <c r="AA221" s="73"/>
    </row>
    <row r="222" spans="1:27" hidden="1">
      <c r="A222" s="103">
        <v>25584</v>
      </c>
      <c r="B222" s="350" t="s">
        <v>179</v>
      </c>
      <c r="C222" s="351"/>
      <c r="D222" s="352" t="s">
        <v>178</v>
      </c>
      <c r="E222" s="347"/>
      <c r="F222" s="77"/>
      <c r="G222" s="343" t="str">
        <f t="shared" si="3"/>
        <v>POZNER Jan</v>
      </c>
      <c r="H222" s="343"/>
      <c r="I222" s="343"/>
      <c r="J222" s="343"/>
      <c r="K222" s="97" t="s">
        <v>137</v>
      </c>
      <c r="O222" s="73"/>
      <c r="P222" s="73"/>
      <c r="S222" s="75"/>
      <c r="T222" s="74"/>
      <c r="U222" s="74"/>
      <c r="Z222" s="73"/>
      <c r="AA222" s="73"/>
    </row>
    <row r="223" spans="1:27" hidden="1">
      <c r="A223" s="103">
        <v>24644</v>
      </c>
      <c r="B223" s="350" t="s">
        <v>177</v>
      </c>
      <c r="C223" s="351"/>
      <c r="D223" s="352" t="s">
        <v>176</v>
      </c>
      <c r="E223" s="347"/>
      <c r="F223" s="77"/>
      <c r="G223" s="343" t="str">
        <f t="shared" si="3"/>
        <v>SEKERÁK Richard</v>
      </c>
      <c r="H223" s="343"/>
      <c r="I223" s="343"/>
      <c r="J223" s="343"/>
      <c r="K223" s="97" t="s">
        <v>136</v>
      </c>
      <c r="O223" s="73"/>
      <c r="P223" s="73"/>
      <c r="S223" s="75"/>
      <c r="T223" s="74"/>
      <c r="U223" s="74"/>
      <c r="Z223" s="73"/>
      <c r="AA223" s="73"/>
    </row>
    <row r="224" spans="1:27" hidden="1">
      <c r="A224" s="103">
        <v>17154</v>
      </c>
      <c r="B224" s="350" t="s">
        <v>175</v>
      </c>
      <c r="C224" s="351"/>
      <c r="D224" s="352" t="s">
        <v>174</v>
      </c>
      <c r="E224" s="347"/>
      <c r="F224" s="77"/>
      <c r="G224" s="343" t="str">
        <f t="shared" si="3"/>
        <v>ŠOSTÝ Miroslav</v>
      </c>
      <c r="H224" s="343"/>
      <c r="I224" s="343"/>
      <c r="J224" s="343"/>
      <c r="K224" s="97" t="s">
        <v>135</v>
      </c>
      <c r="O224" s="73"/>
      <c r="P224" s="73"/>
      <c r="S224" s="75"/>
      <c r="T224" s="74"/>
      <c r="U224" s="74"/>
      <c r="Z224" s="73"/>
      <c r="AA224" s="73"/>
    </row>
    <row r="225" spans="1:27" hidden="1">
      <c r="A225" s="103">
        <v>932</v>
      </c>
      <c r="B225" s="350" t="s">
        <v>173</v>
      </c>
      <c r="C225" s="351"/>
      <c r="D225" s="352" t="s">
        <v>172</v>
      </c>
      <c r="E225" s="347"/>
      <c r="F225" s="77"/>
      <c r="G225" s="343" t="str">
        <f t="shared" si="3"/>
        <v>CHRDLE Jiří</v>
      </c>
      <c r="H225" s="343"/>
      <c r="I225" s="343"/>
      <c r="J225" s="343"/>
      <c r="K225" s="97" t="s">
        <v>134</v>
      </c>
      <c r="O225" s="73"/>
      <c r="P225" s="73"/>
      <c r="S225" s="75"/>
      <c r="T225" s="74"/>
      <c r="U225" s="74"/>
      <c r="Z225" s="73"/>
      <c r="AA225" s="73"/>
    </row>
    <row r="226" spans="1:27" hidden="1">
      <c r="A226" s="103">
        <v>23581</v>
      </c>
      <c r="B226" s="350" t="s">
        <v>171</v>
      </c>
      <c r="C226" s="351"/>
      <c r="D226" s="346" t="s">
        <v>170</v>
      </c>
      <c r="E226" s="347"/>
      <c r="F226" s="77"/>
      <c r="G226" s="343" t="str">
        <f t="shared" si="3"/>
        <v>DVOŘÁK Vladimír</v>
      </c>
      <c r="H226" s="343"/>
      <c r="I226" s="343"/>
      <c r="J226" s="343"/>
      <c r="K226" s="97" t="s">
        <v>133</v>
      </c>
      <c r="O226" s="73"/>
      <c r="P226" s="73"/>
      <c r="S226" s="75"/>
      <c r="T226" s="74"/>
      <c r="U226" s="74"/>
      <c r="Z226" s="73"/>
      <c r="AA226" s="73"/>
    </row>
    <row r="227" spans="1:27" hidden="1">
      <c r="A227" s="103">
        <v>25585</v>
      </c>
      <c r="B227" s="350" t="s">
        <v>169</v>
      </c>
      <c r="C227" s="351"/>
      <c r="D227" s="346" t="s">
        <v>168</v>
      </c>
      <c r="E227" s="347"/>
      <c r="F227" s="77"/>
      <c r="G227" s="343" t="str">
        <f t="shared" si="3"/>
        <v>ŠEPIČ Michael</v>
      </c>
      <c r="H227" s="343"/>
      <c r="I227" s="343"/>
      <c r="J227" s="343"/>
      <c r="K227" s="97" t="s">
        <v>132</v>
      </c>
      <c r="O227" s="73"/>
      <c r="P227" s="73"/>
      <c r="S227" s="75"/>
      <c r="T227" s="74"/>
      <c r="U227" s="74"/>
      <c r="Z227" s="73"/>
      <c r="AA227" s="73"/>
    </row>
    <row r="228" spans="1:27" hidden="1">
      <c r="A228" s="103"/>
      <c r="B228" s="445"/>
      <c r="C228" s="446"/>
      <c r="D228" s="358"/>
      <c r="E228" s="359"/>
      <c r="F228" s="77"/>
      <c r="G228" s="360" t="str">
        <f t="shared" si="3"/>
        <v xml:space="preserve"> </v>
      </c>
      <c r="H228" s="360"/>
      <c r="I228" s="360"/>
      <c r="J228" s="360"/>
      <c r="K228" s="97" t="s">
        <v>131</v>
      </c>
      <c r="O228" s="73"/>
      <c r="P228" s="73"/>
      <c r="S228" s="75"/>
      <c r="T228" s="74"/>
      <c r="U228" s="74"/>
      <c r="Z228" s="73"/>
      <c r="AA228" s="73"/>
    </row>
    <row r="229" spans="1:27" hidden="1">
      <c r="A229" s="103"/>
      <c r="B229" s="445"/>
      <c r="C229" s="446"/>
      <c r="D229" s="358"/>
      <c r="E229" s="359"/>
      <c r="F229" s="77"/>
      <c r="G229" s="360" t="str">
        <f t="shared" si="3"/>
        <v xml:space="preserve"> </v>
      </c>
      <c r="H229" s="360"/>
      <c r="I229" s="360"/>
      <c r="J229" s="360"/>
      <c r="K229" s="97" t="s">
        <v>130</v>
      </c>
      <c r="O229" s="73"/>
      <c r="P229" s="73"/>
      <c r="S229" s="75"/>
      <c r="T229" s="74"/>
      <c r="U229" s="74"/>
      <c r="Z229" s="73"/>
      <c r="AA229" s="73"/>
    </row>
    <row r="230" spans="1:27" hidden="1">
      <c r="A230" s="106">
        <v>2707</v>
      </c>
      <c r="B230" s="354" t="s">
        <v>167</v>
      </c>
      <c r="C230" s="355"/>
      <c r="D230" s="344" t="s">
        <v>32</v>
      </c>
      <c r="E230" s="345"/>
      <c r="F230" s="105"/>
      <c r="G230" s="360" t="str">
        <f t="shared" si="3"/>
        <v>BERANOVÁ Jiřina</v>
      </c>
      <c r="H230" s="360"/>
      <c r="I230" s="360"/>
      <c r="J230" s="360"/>
      <c r="K230" s="104" t="s">
        <v>166</v>
      </c>
      <c r="O230" s="73"/>
      <c r="P230" s="73"/>
      <c r="S230" s="75"/>
      <c r="T230" s="74"/>
      <c r="U230" s="74"/>
      <c r="Z230" s="73"/>
      <c r="AA230" s="73"/>
    </row>
    <row r="231" spans="1:27" hidden="1">
      <c r="A231" s="106">
        <v>19345</v>
      </c>
      <c r="B231" s="354" t="s">
        <v>165</v>
      </c>
      <c r="C231" s="355"/>
      <c r="D231" s="344" t="s">
        <v>24</v>
      </c>
      <c r="E231" s="345"/>
      <c r="F231" s="105"/>
      <c r="G231" s="360" t="str">
        <f t="shared" si="3"/>
        <v>CHLUMSKÝ Vlastimil</v>
      </c>
      <c r="H231" s="360"/>
      <c r="I231" s="360"/>
      <c r="J231" s="360"/>
      <c r="K231" s="104" t="s">
        <v>138</v>
      </c>
      <c r="O231" s="73"/>
      <c r="P231" s="73"/>
      <c r="S231" s="75"/>
      <c r="T231" s="74"/>
      <c r="U231" s="74"/>
      <c r="Z231" s="73"/>
      <c r="AA231" s="73"/>
    </row>
    <row r="232" spans="1:27" hidden="1">
      <c r="A232" s="106">
        <v>10871</v>
      </c>
      <c r="B232" s="354" t="s">
        <v>164</v>
      </c>
      <c r="C232" s="355"/>
      <c r="D232" s="344" t="s">
        <v>44</v>
      </c>
      <c r="E232" s="345"/>
      <c r="F232" s="105"/>
      <c r="G232" s="360" t="str">
        <f t="shared" si="3"/>
        <v>MUSIL Bohumír</v>
      </c>
      <c r="H232" s="360"/>
      <c r="I232" s="360"/>
      <c r="J232" s="360"/>
      <c r="K232" s="104" t="s">
        <v>137</v>
      </c>
      <c r="O232" s="73"/>
      <c r="P232" s="73"/>
      <c r="S232" s="75"/>
      <c r="T232" s="74"/>
      <c r="U232" s="74"/>
      <c r="Z232" s="73"/>
      <c r="AA232" s="73"/>
    </row>
    <row r="233" spans="1:27" hidden="1">
      <c r="A233" s="106">
        <v>2725</v>
      </c>
      <c r="B233" s="354" t="s">
        <v>163</v>
      </c>
      <c r="C233" s="355"/>
      <c r="D233" s="344" t="s">
        <v>40</v>
      </c>
      <c r="E233" s="345"/>
      <c r="F233" s="105"/>
      <c r="G233" s="360" t="str">
        <f t="shared" si="3"/>
        <v>PERMAN Milan</v>
      </c>
      <c r="H233" s="360"/>
      <c r="I233" s="360"/>
      <c r="J233" s="360"/>
      <c r="K233" s="104" t="s">
        <v>136</v>
      </c>
      <c r="O233" s="73"/>
      <c r="P233" s="73"/>
      <c r="S233" s="75"/>
      <c r="T233" s="74"/>
      <c r="U233" s="74"/>
      <c r="Z233" s="73"/>
      <c r="AA233" s="73"/>
    </row>
    <row r="234" spans="1:27" hidden="1">
      <c r="A234" s="106">
        <v>2705</v>
      </c>
      <c r="B234" s="354" t="s">
        <v>162</v>
      </c>
      <c r="C234" s="355"/>
      <c r="D234" s="344" t="s">
        <v>36</v>
      </c>
      <c r="E234" s="345"/>
      <c r="F234" s="105"/>
      <c r="G234" s="360" t="str">
        <f t="shared" si="3"/>
        <v>ŠVINDLOVÁ Stanislava</v>
      </c>
      <c r="H234" s="360"/>
      <c r="I234" s="360"/>
      <c r="J234" s="360"/>
      <c r="K234" s="104" t="s">
        <v>135</v>
      </c>
      <c r="O234" s="73"/>
      <c r="P234" s="73"/>
      <c r="S234" s="75"/>
      <c r="T234" s="74"/>
      <c r="U234" s="74"/>
      <c r="Z234" s="73"/>
      <c r="AA234" s="73"/>
    </row>
    <row r="235" spans="1:27" hidden="1">
      <c r="A235" s="106">
        <v>853</v>
      </c>
      <c r="B235" s="354" t="s">
        <v>161</v>
      </c>
      <c r="C235" s="355"/>
      <c r="D235" s="344" t="s">
        <v>160</v>
      </c>
      <c r="E235" s="345"/>
      <c r="F235" s="105"/>
      <c r="G235" s="360" t="str">
        <f t="shared" ref="G235:G265" si="4">CONCATENATE(B235," ",D235)</f>
        <v>VONDRÁČEK František</v>
      </c>
      <c r="H235" s="360"/>
      <c r="I235" s="360"/>
      <c r="J235" s="360"/>
      <c r="K235" s="104" t="s">
        <v>134</v>
      </c>
      <c r="O235" s="73"/>
      <c r="P235" s="73"/>
      <c r="S235" s="75"/>
      <c r="T235" s="74"/>
      <c r="U235" s="74"/>
      <c r="Z235" s="73"/>
      <c r="AA235" s="73"/>
    </row>
    <row r="236" spans="1:27" hidden="1">
      <c r="A236" s="107">
        <v>23635</v>
      </c>
      <c r="B236" s="354" t="s">
        <v>159</v>
      </c>
      <c r="C236" s="355"/>
      <c r="D236" s="344" t="s">
        <v>28</v>
      </c>
      <c r="E236" s="345"/>
      <c r="F236" s="105"/>
      <c r="G236" s="360" t="str">
        <f t="shared" si="4"/>
        <v>LÉBL Zbyněk</v>
      </c>
      <c r="H236" s="360"/>
      <c r="I236" s="360"/>
      <c r="J236" s="360"/>
      <c r="K236" s="104" t="s">
        <v>133</v>
      </c>
      <c r="O236" s="73"/>
      <c r="P236" s="73"/>
      <c r="S236" s="75"/>
      <c r="T236" s="74"/>
      <c r="U236" s="74"/>
      <c r="Z236" s="73"/>
      <c r="AA236" s="73"/>
    </row>
    <row r="237" spans="1:27" hidden="1">
      <c r="A237" s="106">
        <v>23693</v>
      </c>
      <c r="B237" s="354" t="s">
        <v>158</v>
      </c>
      <c r="C237" s="355"/>
      <c r="D237" s="344" t="s">
        <v>157</v>
      </c>
      <c r="E237" s="345"/>
      <c r="F237" s="105"/>
      <c r="G237" s="360" t="str">
        <f t="shared" si="4"/>
        <v>ZAHRÁDKA Jaroslav</v>
      </c>
      <c r="H237" s="360"/>
      <c r="I237" s="360"/>
      <c r="J237" s="360"/>
      <c r="K237" s="104" t="s">
        <v>132</v>
      </c>
      <c r="O237" s="73"/>
      <c r="P237" s="73"/>
      <c r="S237" s="75"/>
      <c r="T237" s="74"/>
      <c r="U237" s="74"/>
      <c r="Z237" s="73"/>
      <c r="AA237" s="73"/>
    </row>
    <row r="238" spans="1:27" hidden="1">
      <c r="A238" s="106">
        <v>25453</v>
      </c>
      <c r="B238" s="354" t="s">
        <v>156</v>
      </c>
      <c r="C238" s="355"/>
      <c r="D238" s="344" t="s">
        <v>146</v>
      </c>
      <c r="E238" s="345"/>
      <c r="F238" s="105"/>
      <c r="G238" s="360" t="str">
        <f t="shared" si="4"/>
        <v>EŠTÓK Tomáš</v>
      </c>
      <c r="H238" s="360"/>
      <c r="I238" s="360"/>
      <c r="J238" s="360"/>
      <c r="K238" s="104" t="s">
        <v>131</v>
      </c>
      <c r="O238" s="73"/>
      <c r="P238" s="73"/>
      <c r="S238" s="75"/>
      <c r="T238" s="74"/>
      <c r="U238" s="74"/>
      <c r="Z238" s="73"/>
      <c r="AA238" s="73"/>
    </row>
    <row r="239" spans="1:27" hidden="1">
      <c r="A239" s="106"/>
      <c r="B239" s="354"/>
      <c r="C239" s="355"/>
      <c r="D239" s="344"/>
      <c r="E239" s="345"/>
      <c r="F239" s="105"/>
      <c r="G239" s="360" t="str">
        <f t="shared" si="4"/>
        <v xml:space="preserve"> </v>
      </c>
      <c r="H239" s="360"/>
      <c r="I239" s="360"/>
      <c r="J239" s="360"/>
      <c r="K239" s="104" t="s">
        <v>130</v>
      </c>
      <c r="O239" s="73"/>
      <c r="P239" s="73"/>
      <c r="S239" s="75"/>
      <c r="T239" s="74"/>
      <c r="U239" s="74"/>
      <c r="Z239" s="73"/>
      <c r="AA239" s="73"/>
    </row>
    <row r="240" spans="1:27" hidden="1">
      <c r="A240" s="103">
        <v>20405</v>
      </c>
      <c r="B240" s="350" t="s">
        <v>155</v>
      </c>
      <c r="C240" s="351"/>
      <c r="D240" s="346" t="s">
        <v>154</v>
      </c>
      <c r="E240" s="347"/>
      <c r="F240" s="77"/>
      <c r="G240" s="343" t="str">
        <f t="shared" si="4"/>
        <v>JETMAR Jakub</v>
      </c>
      <c r="H240" s="343"/>
      <c r="I240" s="343"/>
      <c r="J240" s="343"/>
      <c r="K240" s="97" t="s">
        <v>153</v>
      </c>
      <c r="O240" s="73"/>
      <c r="P240" s="73"/>
      <c r="S240" s="75"/>
      <c r="T240" s="74"/>
      <c r="U240" s="74"/>
      <c r="Z240" s="73"/>
      <c r="AA240" s="73"/>
    </row>
    <row r="241" spans="1:27" hidden="1">
      <c r="A241" s="103">
        <v>20150</v>
      </c>
      <c r="B241" s="350" t="s">
        <v>152</v>
      </c>
      <c r="C241" s="351"/>
      <c r="D241" s="346" t="s">
        <v>151</v>
      </c>
      <c r="E241" s="347"/>
      <c r="F241" s="77"/>
      <c r="G241" s="343" t="str">
        <f t="shared" si="4"/>
        <v>HLAVATÁ Lucie</v>
      </c>
      <c r="H241" s="343"/>
      <c r="I241" s="343"/>
      <c r="J241" s="343"/>
      <c r="K241" s="97" t="s">
        <v>138</v>
      </c>
      <c r="O241" s="73"/>
      <c r="P241" s="73"/>
      <c r="S241" s="75"/>
      <c r="T241" s="74"/>
      <c r="U241" s="74"/>
      <c r="Z241" s="73"/>
      <c r="AA241" s="73"/>
    </row>
    <row r="242" spans="1:27" hidden="1">
      <c r="A242" s="103">
        <v>20149</v>
      </c>
      <c r="B242" s="350" t="s">
        <v>150</v>
      </c>
      <c r="C242" s="351"/>
      <c r="D242" s="346" t="s">
        <v>149</v>
      </c>
      <c r="E242" s="347"/>
      <c r="F242" s="77"/>
      <c r="G242" s="343" t="str">
        <f t="shared" si="4"/>
        <v>KOSTELECKÝ Vojtěch</v>
      </c>
      <c r="H242" s="343"/>
      <c r="I242" s="343"/>
      <c r="J242" s="343"/>
      <c r="K242" s="97" t="s">
        <v>137</v>
      </c>
      <c r="O242" s="73"/>
      <c r="P242" s="73"/>
      <c r="S242" s="75"/>
      <c r="T242" s="74"/>
      <c r="U242" s="74"/>
      <c r="Z242" s="73"/>
      <c r="AA242" s="73"/>
    </row>
    <row r="243" spans="1:27" hidden="1">
      <c r="A243" s="103">
        <v>20145</v>
      </c>
      <c r="B243" s="350" t="s">
        <v>148</v>
      </c>
      <c r="C243" s="351"/>
      <c r="D243" s="346" t="s">
        <v>43</v>
      </c>
      <c r="E243" s="347"/>
      <c r="F243" s="77"/>
      <c r="G243" s="343" t="str">
        <f t="shared" si="4"/>
        <v>KOZDERA Martin</v>
      </c>
      <c r="H243" s="343"/>
      <c r="I243" s="343"/>
      <c r="J243" s="343"/>
      <c r="K243" s="97" t="s">
        <v>136</v>
      </c>
      <c r="O243" s="73"/>
      <c r="P243" s="73"/>
      <c r="S243" s="75"/>
      <c r="T243" s="74"/>
      <c r="U243" s="74"/>
      <c r="Z243" s="73"/>
      <c r="AA243" s="73"/>
    </row>
    <row r="244" spans="1:27" hidden="1">
      <c r="A244" s="103">
        <v>20144</v>
      </c>
      <c r="B244" s="350" t="s">
        <v>147</v>
      </c>
      <c r="C244" s="351"/>
      <c r="D244" s="346" t="s">
        <v>146</v>
      </c>
      <c r="E244" s="347"/>
      <c r="F244" s="77"/>
      <c r="G244" s="343" t="str">
        <f t="shared" si="4"/>
        <v>KUDWEIS Tomáš</v>
      </c>
      <c r="H244" s="343"/>
      <c r="I244" s="343"/>
      <c r="J244" s="343"/>
      <c r="K244" s="97" t="s">
        <v>135</v>
      </c>
      <c r="O244" s="73"/>
      <c r="P244" s="73"/>
      <c r="S244" s="75"/>
      <c r="T244" s="74"/>
      <c r="U244" s="74"/>
      <c r="Z244" s="73"/>
      <c r="AA244" s="73"/>
    </row>
    <row r="245" spans="1:27" hidden="1">
      <c r="A245" s="103">
        <v>20148</v>
      </c>
      <c r="B245" s="350" t="s">
        <v>145</v>
      </c>
      <c r="C245" s="351"/>
      <c r="D245" s="346" t="s">
        <v>144</v>
      </c>
      <c r="E245" s="347"/>
      <c r="F245" s="77"/>
      <c r="G245" s="343" t="str">
        <f t="shared" si="4"/>
        <v>PEŘINA Petr</v>
      </c>
      <c r="H245" s="343"/>
      <c r="I245" s="343"/>
      <c r="J245" s="343"/>
      <c r="K245" s="97" t="s">
        <v>134</v>
      </c>
      <c r="O245" s="73"/>
      <c r="P245" s="73"/>
      <c r="S245" s="75"/>
      <c r="T245" s="74"/>
      <c r="U245" s="74"/>
      <c r="Z245" s="73"/>
      <c r="AA245" s="73"/>
    </row>
    <row r="246" spans="1:27" hidden="1">
      <c r="A246" s="103">
        <v>20143</v>
      </c>
      <c r="B246" s="350" t="s">
        <v>143</v>
      </c>
      <c r="C246" s="351"/>
      <c r="D246" s="346" t="s">
        <v>142</v>
      </c>
      <c r="E246" s="347"/>
      <c r="F246" s="77"/>
      <c r="G246" s="343" t="str">
        <f t="shared" si="4"/>
        <v>SEDLÁK Marek</v>
      </c>
      <c r="H246" s="343"/>
      <c r="I246" s="343"/>
      <c r="J246" s="343"/>
      <c r="K246" s="97" t="s">
        <v>133</v>
      </c>
      <c r="O246" s="73"/>
      <c r="P246" s="73"/>
      <c r="S246" s="75"/>
      <c r="T246" s="74"/>
      <c r="U246" s="74"/>
      <c r="Z246" s="73"/>
      <c r="AA246" s="73"/>
    </row>
    <row r="247" spans="1:27" hidden="1">
      <c r="A247" s="103">
        <v>20146</v>
      </c>
      <c r="B247" s="350" t="s">
        <v>141</v>
      </c>
      <c r="C247" s="351"/>
      <c r="D247" s="346" t="s">
        <v>140</v>
      </c>
      <c r="E247" s="347"/>
      <c r="F247" s="77"/>
      <c r="G247" s="343" t="str">
        <f t="shared" si="4"/>
        <v>ŠIMŮNEK Radovan</v>
      </c>
      <c r="H247" s="343"/>
      <c r="I247" s="343"/>
      <c r="J247" s="343"/>
      <c r="K247" s="97" t="s">
        <v>132</v>
      </c>
      <c r="O247" s="73"/>
      <c r="P247" s="73"/>
      <c r="S247" s="75"/>
      <c r="T247" s="74"/>
      <c r="U247" s="74"/>
      <c r="Z247" s="73"/>
      <c r="AA247" s="73"/>
    </row>
    <row r="248" spans="1:27" hidden="1">
      <c r="A248" s="103"/>
      <c r="B248" s="350"/>
      <c r="C248" s="351"/>
      <c r="D248" s="346"/>
      <c r="E248" s="347"/>
      <c r="F248" s="77"/>
      <c r="G248" s="343" t="str">
        <f t="shared" si="4"/>
        <v xml:space="preserve"> </v>
      </c>
      <c r="H248" s="343"/>
      <c r="I248" s="343"/>
      <c r="J248" s="343"/>
      <c r="K248" s="97" t="s">
        <v>131</v>
      </c>
      <c r="O248" s="73"/>
      <c r="P248" s="73"/>
      <c r="S248" s="75"/>
      <c r="T248" s="74"/>
      <c r="U248" s="74"/>
      <c r="Z248" s="73"/>
      <c r="AA248" s="73"/>
    </row>
    <row r="249" spans="1:27" hidden="1">
      <c r="A249" s="103"/>
      <c r="B249" s="350"/>
      <c r="C249" s="351"/>
      <c r="D249" s="346"/>
      <c r="E249" s="347"/>
      <c r="F249" s="77"/>
      <c r="G249" s="343" t="str">
        <f t="shared" si="4"/>
        <v xml:space="preserve"> </v>
      </c>
      <c r="H249" s="343"/>
      <c r="I249" s="343"/>
      <c r="J249" s="343"/>
      <c r="K249" s="97" t="s">
        <v>130</v>
      </c>
      <c r="O249" s="73"/>
      <c r="P249" s="73"/>
      <c r="S249" s="75"/>
      <c r="T249" s="74"/>
      <c r="U249" s="74"/>
      <c r="Z249" s="73"/>
      <c r="AA249" s="73"/>
    </row>
    <row r="250" spans="1:27" hidden="1">
      <c r="A250" s="101">
        <f t="shared" ref="A250:B265" si="5">A73</f>
        <v>0</v>
      </c>
      <c r="B250" s="348">
        <f t="shared" si="5"/>
        <v>0</v>
      </c>
      <c r="C250" s="349"/>
      <c r="D250" s="449">
        <f t="shared" ref="D250:D265" si="6">D73</f>
        <v>0</v>
      </c>
      <c r="E250" s="450"/>
      <c r="F250" s="100"/>
      <c r="G250" s="478" t="str">
        <f t="shared" si="4"/>
        <v>0 0</v>
      </c>
      <c r="H250" s="478"/>
      <c r="I250" s="478"/>
      <c r="J250" s="478"/>
      <c r="K250" s="98" t="s">
        <v>139</v>
      </c>
      <c r="O250" s="73"/>
      <c r="P250" s="73"/>
      <c r="S250" s="75"/>
      <c r="T250" s="74"/>
      <c r="U250" s="74"/>
      <c r="Z250" s="73"/>
      <c r="AA250" s="73"/>
    </row>
    <row r="251" spans="1:27" hidden="1">
      <c r="A251" s="101">
        <f t="shared" si="5"/>
        <v>0</v>
      </c>
      <c r="B251" s="348">
        <f t="shared" si="5"/>
        <v>0</v>
      </c>
      <c r="C251" s="349"/>
      <c r="D251" s="449">
        <f t="shared" si="6"/>
        <v>0</v>
      </c>
      <c r="E251" s="450"/>
      <c r="F251" s="100"/>
      <c r="G251" s="478" t="str">
        <f t="shared" si="4"/>
        <v>0 0</v>
      </c>
      <c r="H251" s="478"/>
      <c r="I251" s="478"/>
      <c r="J251" s="478"/>
      <c r="K251" s="98" t="s">
        <v>138</v>
      </c>
      <c r="O251" s="73"/>
      <c r="P251" s="73"/>
      <c r="S251" s="75"/>
      <c r="T251" s="74"/>
      <c r="U251" s="74"/>
      <c r="Z251" s="73"/>
      <c r="AA251" s="73"/>
    </row>
    <row r="252" spans="1:27" hidden="1">
      <c r="A252" s="101">
        <f t="shared" si="5"/>
        <v>0</v>
      </c>
      <c r="B252" s="348">
        <f t="shared" si="5"/>
        <v>0</v>
      </c>
      <c r="C252" s="349"/>
      <c r="D252" s="449">
        <f t="shared" si="6"/>
        <v>0</v>
      </c>
      <c r="E252" s="450"/>
      <c r="F252" s="100"/>
      <c r="G252" s="478" t="str">
        <f t="shared" si="4"/>
        <v>0 0</v>
      </c>
      <c r="H252" s="478"/>
      <c r="I252" s="478"/>
      <c r="J252" s="478"/>
      <c r="K252" s="98" t="s">
        <v>137</v>
      </c>
      <c r="O252" s="73"/>
      <c r="P252" s="73"/>
      <c r="S252" s="75"/>
      <c r="T252" s="74"/>
      <c r="U252" s="74"/>
      <c r="Z252" s="73"/>
      <c r="AA252" s="73"/>
    </row>
    <row r="253" spans="1:27" hidden="1">
      <c r="A253" s="101">
        <f t="shared" si="5"/>
        <v>0</v>
      </c>
      <c r="B253" s="348">
        <f t="shared" si="5"/>
        <v>0</v>
      </c>
      <c r="C253" s="349"/>
      <c r="D253" s="449">
        <f t="shared" si="6"/>
        <v>0</v>
      </c>
      <c r="E253" s="450"/>
      <c r="F253" s="100"/>
      <c r="G253" s="478" t="str">
        <f t="shared" si="4"/>
        <v>0 0</v>
      </c>
      <c r="H253" s="478"/>
      <c r="I253" s="478"/>
      <c r="J253" s="478"/>
      <c r="K253" s="98" t="s">
        <v>136</v>
      </c>
      <c r="O253" s="73"/>
      <c r="P253" s="73"/>
      <c r="S253" s="75"/>
      <c r="T253" s="74"/>
      <c r="U253" s="74"/>
      <c r="Z253" s="73"/>
      <c r="AA253" s="73"/>
    </row>
    <row r="254" spans="1:27" hidden="1">
      <c r="A254" s="101">
        <f t="shared" si="5"/>
        <v>0</v>
      </c>
      <c r="B254" s="348">
        <f t="shared" si="5"/>
        <v>0</v>
      </c>
      <c r="C254" s="349"/>
      <c r="D254" s="449">
        <f t="shared" si="6"/>
        <v>0</v>
      </c>
      <c r="E254" s="450"/>
      <c r="F254" s="100"/>
      <c r="G254" s="478" t="str">
        <f t="shared" si="4"/>
        <v>0 0</v>
      </c>
      <c r="H254" s="478"/>
      <c r="I254" s="478"/>
      <c r="J254" s="478"/>
      <c r="K254" s="98" t="s">
        <v>135</v>
      </c>
      <c r="O254" s="73"/>
      <c r="P254" s="73"/>
      <c r="S254" s="75"/>
      <c r="T254" s="74"/>
      <c r="U254" s="74"/>
      <c r="Z254" s="73"/>
      <c r="AA254" s="73"/>
    </row>
    <row r="255" spans="1:27" hidden="1">
      <c r="A255" s="101">
        <f t="shared" si="5"/>
        <v>0</v>
      </c>
      <c r="B255" s="348">
        <f t="shared" si="5"/>
        <v>0</v>
      </c>
      <c r="C255" s="349"/>
      <c r="D255" s="449">
        <f t="shared" si="6"/>
        <v>0</v>
      </c>
      <c r="E255" s="450"/>
      <c r="F255" s="100"/>
      <c r="G255" s="478" t="str">
        <f t="shared" si="4"/>
        <v>0 0</v>
      </c>
      <c r="H255" s="478"/>
      <c r="I255" s="478"/>
      <c r="J255" s="478"/>
      <c r="K255" s="98" t="s">
        <v>134</v>
      </c>
      <c r="O255" s="73"/>
      <c r="P255" s="73"/>
      <c r="S255" s="75"/>
      <c r="T255" s="74"/>
      <c r="U255" s="74"/>
      <c r="Z255" s="73"/>
      <c r="AA255" s="73"/>
    </row>
    <row r="256" spans="1:27" hidden="1">
      <c r="A256" s="101">
        <f t="shared" si="5"/>
        <v>0</v>
      </c>
      <c r="B256" s="348">
        <f t="shared" si="5"/>
        <v>0</v>
      </c>
      <c r="C256" s="349"/>
      <c r="D256" s="449">
        <f t="shared" si="6"/>
        <v>0</v>
      </c>
      <c r="E256" s="450"/>
      <c r="F256" s="100"/>
      <c r="G256" s="478" t="str">
        <f t="shared" si="4"/>
        <v>0 0</v>
      </c>
      <c r="H256" s="478"/>
      <c r="I256" s="478"/>
      <c r="J256" s="478"/>
      <c r="K256" s="98" t="s">
        <v>133</v>
      </c>
      <c r="O256" s="73"/>
      <c r="P256" s="73"/>
      <c r="S256" s="75"/>
      <c r="T256" s="74"/>
      <c r="U256" s="74"/>
      <c r="Z256" s="73"/>
      <c r="AA256" s="73"/>
    </row>
    <row r="257" spans="1:27" hidden="1">
      <c r="A257" s="101">
        <f t="shared" si="5"/>
        <v>0</v>
      </c>
      <c r="B257" s="348">
        <f t="shared" si="5"/>
        <v>0</v>
      </c>
      <c r="C257" s="349"/>
      <c r="D257" s="449">
        <f t="shared" si="6"/>
        <v>0</v>
      </c>
      <c r="E257" s="450"/>
      <c r="F257" s="100"/>
      <c r="G257" s="478" t="str">
        <f t="shared" si="4"/>
        <v>0 0</v>
      </c>
      <c r="H257" s="478"/>
      <c r="I257" s="478"/>
      <c r="J257" s="478"/>
      <c r="K257" s="98" t="s">
        <v>132</v>
      </c>
      <c r="O257" s="73"/>
      <c r="P257" s="73"/>
      <c r="S257" s="75"/>
      <c r="T257" s="74"/>
      <c r="U257" s="74"/>
      <c r="Z257" s="73"/>
      <c r="AA257" s="73"/>
    </row>
    <row r="258" spans="1:27" hidden="1">
      <c r="A258" s="101">
        <f t="shared" si="5"/>
        <v>0</v>
      </c>
      <c r="B258" s="348">
        <f t="shared" si="5"/>
        <v>0</v>
      </c>
      <c r="C258" s="349"/>
      <c r="D258" s="449">
        <f t="shared" si="6"/>
        <v>0</v>
      </c>
      <c r="E258" s="450"/>
      <c r="F258" s="100"/>
      <c r="G258" s="478" t="str">
        <f t="shared" si="4"/>
        <v>0 0</v>
      </c>
      <c r="H258" s="478"/>
      <c r="I258" s="478"/>
      <c r="J258" s="478"/>
      <c r="K258" s="98" t="s">
        <v>131</v>
      </c>
      <c r="O258" s="73"/>
      <c r="P258" s="73"/>
      <c r="S258" s="75"/>
      <c r="T258" s="74"/>
      <c r="U258" s="74"/>
      <c r="Z258" s="73"/>
      <c r="AA258" s="73"/>
    </row>
    <row r="259" spans="1:27" hidden="1">
      <c r="A259" s="101">
        <f t="shared" si="5"/>
        <v>0</v>
      </c>
      <c r="B259" s="348">
        <f t="shared" si="5"/>
        <v>0</v>
      </c>
      <c r="C259" s="349"/>
      <c r="D259" s="449">
        <f t="shared" si="6"/>
        <v>0</v>
      </c>
      <c r="E259" s="450"/>
      <c r="F259" s="100"/>
      <c r="G259" s="478" t="str">
        <f t="shared" si="4"/>
        <v>0 0</v>
      </c>
      <c r="H259" s="478"/>
      <c r="I259" s="478"/>
      <c r="J259" s="478"/>
      <c r="K259" s="98" t="s">
        <v>130</v>
      </c>
      <c r="O259" s="73"/>
      <c r="P259" s="73"/>
      <c r="S259" s="75"/>
      <c r="T259" s="74"/>
      <c r="U259" s="74"/>
      <c r="Z259" s="73"/>
      <c r="AA259" s="73"/>
    </row>
    <row r="260" spans="1:27" hidden="1">
      <c r="A260" s="101">
        <f t="shared" si="5"/>
        <v>0</v>
      </c>
      <c r="B260" s="348">
        <f t="shared" si="5"/>
        <v>0</v>
      </c>
      <c r="C260" s="349"/>
      <c r="D260" s="449">
        <f t="shared" si="6"/>
        <v>0</v>
      </c>
      <c r="E260" s="450"/>
      <c r="F260" s="100"/>
      <c r="G260" s="478" t="str">
        <f t="shared" si="4"/>
        <v>0 0</v>
      </c>
      <c r="H260" s="478"/>
      <c r="I260" s="478"/>
      <c r="J260" s="478"/>
      <c r="K260" s="98" t="s">
        <v>129</v>
      </c>
      <c r="O260" s="73"/>
      <c r="P260" s="73"/>
      <c r="S260" s="75"/>
      <c r="T260" s="74"/>
      <c r="U260" s="74"/>
      <c r="Z260" s="73"/>
      <c r="AA260" s="73"/>
    </row>
    <row r="261" spans="1:27" hidden="1">
      <c r="A261" s="101">
        <f t="shared" si="5"/>
        <v>0</v>
      </c>
      <c r="B261" s="348">
        <f t="shared" si="5"/>
        <v>0</v>
      </c>
      <c r="C261" s="349"/>
      <c r="D261" s="449">
        <f t="shared" si="6"/>
        <v>0</v>
      </c>
      <c r="E261" s="450"/>
      <c r="F261" s="100"/>
      <c r="G261" s="478" t="str">
        <f t="shared" si="4"/>
        <v>0 0</v>
      </c>
      <c r="H261" s="478"/>
      <c r="I261" s="478"/>
      <c r="J261" s="478"/>
      <c r="K261" s="98" t="s">
        <v>128</v>
      </c>
      <c r="O261" s="73"/>
      <c r="P261" s="73"/>
      <c r="S261" s="75"/>
      <c r="T261" s="74"/>
      <c r="U261" s="74"/>
      <c r="Z261" s="73"/>
      <c r="AA261" s="73"/>
    </row>
    <row r="262" spans="1:27" hidden="1">
      <c r="A262" s="101">
        <f t="shared" si="5"/>
        <v>0</v>
      </c>
      <c r="B262" s="348">
        <f t="shared" si="5"/>
        <v>0</v>
      </c>
      <c r="C262" s="349"/>
      <c r="D262" s="449">
        <f t="shared" si="6"/>
        <v>0</v>
      </c>
      <c r="E262" s="450"/>
      <c r="F262" s="100"/>
      <c r="G262" s="478" t="str">
        <f t="shared" si="4"/>
        <v>0 0</v>
      </c>
      <c r="H262" s="478"/>
      <c r="I262" s="478"/>
      <c r="J262" s="478"/>
      <c r="K262" s="98" t="s">
        <v>127</v>
      </c>
      <c r="O262" s="73"/>
      <c r="P262" s="73"/>
      <c r="S262" s="75"/>
      <c r="T262" s="74"/>
      <c r="U262" s="74"/>
      <c r="Z262" s="73"/>
      <c r="AA262" s="73"/>
    </row>
    <row r="263" spans="1:27" hidden="1">
      <c r="A263" s="101">
        <f t="shared" si="5"/>
        <v>0</v>
      </c>
      <c r="B263" s="348">
        <f t="shared" si="5"/>
        <v>0</v>
      </c>
      <c r="C263" s="349"/>
      <c r="D263" s="449">
        <f t="shared" si="6"/>
        <v>0</v>
      </c>
      <c r="E263" s="450"/>
      <c r="F263" s="100"/>
      <c r="G263" s="478" t="str">
        <f t="shared" si="4"/>
        <v>0 0</v>
      </c>
      <c r="H263" s="478"/>
      <c r="I263" s="478"/>
      <c r="J263" s="478"/>
      <c r="K263" s="98" t="s">
        <v>126</v>
      </c>
      <c r="O263" s="73"/>
      <c r="P263" s="73"/>
      <c r="S263" s="75"/>
      <c r="T263" s="74"/>
      <c r="U263" s="74"/>
      <c r="Z263" s="73"/>
      <c r="AA263" s="73"/>
    </row>
    <row r="264" spans="1:27" ht="12.75" hidden="1" customHeight="1">
      <c r="A264" s="101">
        <f t="shared" si="5"/>
        <v>0</v>
      </c>
      <c r="B264" s="348">
        <f t="shared" si="5"/>
        <v>0</v>
      </c>
      <c r="C264" s="349"/>
      <c r="D264" s="449">
        <f t="shared" si="6"/>
        <v>0</v>
      </c>
      <c r="E264" s="450"/>
      <c r="F264" s="100"/>
      <c r="G264" s="478" t="str">
        <f t="shared" si="4"/>
        <v>0 0</v>
      </c>
      <c r="H264" s="478"/>
      <c r="I264" s="478"/>
      <c r="J264" s="478"/>
      <c r="K264" s="98" t="s">
        <v>125</v>
      </c>
      <c r="O264" s="73"/>
      <c r="P264" s="73"/>
      <c r="S264" s="75"/>
      <c r="T264" s="74"/>
      <c r="U264" s="74"/>
      <c r="Z264" s="73"/>
      <c r="AA264" s="73"/>
    </row>
    <row r="265" spans="1:27" ht="12.75" hidden="1" customHeight="1">
      <c r="A265" s="101">
        <f t="shared" si="5"/>
        <v>0</v>
      </c>
      <c r="B265" s="348">
        <f t="shared" si="5"/>
        <v>0</v>
      </c>
      <c r="C265" s="349"/>
      <c r="D265" s="449">
        <f t="shared" si="6"/>
        <v>0</v>
      </c>
      <c r="E265" s="450"/>
      <c r="F265" s="100"/>
      <c r="G265" s="478" t="str">
        <f t="shared" si="4"/>
        <v>0 0</v>
      </c>
      <c r="H265" s="478"/>
      <c r="I265" s="478"/>
      <c r="J265" s="478"/>
      <c r="K265" s="98" t="s">
        <v>124</v>
      </c>
      <c r="O265" s="73"/>
      <c r="P265" s="73"/>
      <c r="S265" s="75"/>
      <c r="T265" s="74"/>
      <c r="U265" s="74"/>
      <c r="Z265" s="73"/>
      <c r="AA265" s="73"/>
    </row>
    <row r="266" spans="1:27" ht="12.75" hidden="1" customHeight="1">
      <c r="A266" s="77"/>
      <c r="B266" s="77"/>
      <c r="C266" s="77"/>
      <c r="D266" s="77"/>
      <c r="E266" s="77"/>
      <c r="F266" s="77"/>
      <c r="G266" s="77"/>
      <c r="H266" s="77"/>
      <c r="J266" s="97"/>
      <c r="L266" s="76"/>
      <c r="O266" s="73"/>
      <c r="P266" s="73"/>
      <c r="S266" s="75"/>
      <c r="T266" s="74"/>
      <c r="U266" s="74"/>
      <c r="Z266" s="73"/>
      <c r="AA266" s="73"/>
    </row>
    <row r="267" spans="1:27" ht="11.25" customHeight="1">
      <c r="A267" s="96" t="s">
        <v>123</v>
      </c>
      <c r="B267" s="480" t="s">
        <v>122</v>
      </c>
      <c r="C267" s="480"/>
      <c r="D267" s="480"/>
      <c r="E267" s="481" t="s">
        <v>121</v>
      </c>
      <c r="F267" s="481"/>
      <c r="G267" s="481"/>
      <c r="H267" s="481"/>
      <c r="I267" s="481" t="s">
        <v>120</v>
      </c>
      <c r="J267" s="481"/>
      <c r="K267" s="95"/>
      <c r="L267" s="479" t="s">
        <v>119</v>
      </c>
      <c r="M267" s="479"/>
      <c r="N267" s="479"/>
      <c r="O267" s="466"/>
      <c r="P267" s="466"/>
      <c r="Q267" s="466"/>
      <c r="R267" s="466"/>
      <c r="V267" s="94"/>
      <c r="W267" s="93"/>
      <c r="X267" s="93"/>
      <c r="Y267" s="93"/>
      <c r="Z267" s="93"/>
      <c r="AA267" s="93"/>
    </row>
    <row r="268" spans="1:27" ht="13.5" customHeight="1">
      <c r="A268" s="91"/>
      <c r="B268" s="92" t="s">
        <v>118</v>
      </c>
      <c r="C268" s="90"/>
      <c r="D268" s="90"/>
      <c r="E268" s="90" t="s">
        <v>117</v>
      </c>
      <c r="F268" s="90"/>
      <c r="G268" s="90"/>
      <c r="H268" s="90"/>
      <c r="I268" s="90" t="s">
        <v>3</v>
      </c>
      <c r="J268" s="90"/>
      <c r="K268" s="90"/>
      <c r="L268" s="91" t="s">
        <v>76</v>
      </c>
      <c r="M268" s="90" t="s">
        <v>116</v>
      </c>
      <c r="N268" s="90"/>
      <c r="O268" s="85"/>
      <c r="P268" s="84"/>
      <c r="Q268" s="84"/>
      <c r="R268" s="84"/>
      <c r="S268" s="84"/>
      <c r="V268" s="83"/>
      <c r="W268" s="82"/>
      <c r="X268" s="81"/>
      <c r="Y268" s="80"/>
      <c r="Z268" s="79"/>
      <c r="AA268" s="78"/>
    </row>
    <row r="269" spans="1:27" ht="13.5" customHeight="1">
      <c r="A269" s="89"/>
      <c r="B269" s="88" t="s">
        <v>115</v>
      </c>
      <c r="C269" s="86"/>
      <c r="D269" s="86"/>
      <c r="E269" s="86" t="s">
        <v>114</v>
      </c>
      <c r="F269" s="86"/>
      <c r="G269" s="86"/>
      <c r="H269" s="86"/>
      <c r="I269" s="86" t="s">
        <v>113</v>
      </c>
      <c r="J269" s="86"/>
      <c r="K269" s="86"/>
      <c r="L269" s="87" t="s">
        <v>80</v>
      </c>
      <c r="M269" s="86" t="s">
        <v>84</v>
      </c>
      <c r="N269" s="86"/>
      <c r="O269" s="85"/>
      <c r="P269" s="84"/>
      <c r="Q269" s="84"/>
      <c r="R269" s="84"/>
      <c r="S269" s="84"/>
      <c r="V269" s="83"/>
      <c r="W269" s="82"/>
      <c r="X269" s="81"/>
      <c r="Y269" s="80"/>
      <c r="Z269" s="79"/>
      <c r="AA269" s="78"/>
    </row>
    <row r="270" spans="1:27" ht="13.5" customHeight="1">
      <c r="A270" s="89"/>
      <c r="B270" s="88" t="s">
        <v>112</v>
      </c>
      <c r="C270" s="86"/>
      <c r="D270" s="86"/>
      <c r="E270" s="86" t="s">
        <v>111</v>
      </c>
      <c r="F270" s="86"/>
      <c r="G270" s="86"/>
      <c r="H270" s="86"/>
      <c r="I270" s="86" t="s">
        <v>110</v>
      </c>
      <c r="J270" s="86"/>
      <c r="K270" s="86"/>
      <c r="L270" s="87" t="s">
        <v>88</v>
      </c>
      <c r="M270" s="86" t="s">
        <v>109</v>
      </c>
      <c r="N270" s="86"/>
      <c r="O270" s="85"/>
      <c r="P270" s="84"/>
      <c r="Q270" s="84"/>
      <c r="R270" s="84"/>
      <c r="S270" s="84"/>
      <c r="V270" s="83"/>
      <c r="W270" s="82"/>
      <c r="X270" s="81"/>
      <c r="Y270" s="80"/>
      <c r="Z270" s="79"/>
      <c r="AA270" s="78"/>
    </row>
    <row r="271" spans="1:27" ht="13.5" customHeight="1">
      <c r="A271" s="89"/>
      <c r="B271" s="86" t="s">
        <v>399</v>
      </c>
      <c r="C271" s="86"/>
      <c r="D271" s="86"/>
      <c r="E271" s="86" t="s">
        <v>106</v>
      </c>
      <c r="F271" s="86"/>
      <c r="G271" s="86"/>
      <c r="H271" s="86"/>
      <c r="I271" s="86" t="s">
        <v>105</v>
      </c>
      <c r="J271" s="86"/>
      <c r="K271" s="86"/>
      <c r="L271" s="87" t="s">
        <v>96</v>
      </c>
      <c r="M271" s="86" t="s">
        <v>84</v>
      </c>
      <c r="N271" s="86"/>
      <c r="O271" s="85"/>
      <c r="P271" s="84"/>
      <c r="Q271" s="84"/>
      <c r="R271" s="84"/>
      <c r="S271" s="84"/>
      <c r="V271" s="83"/>
      <c r="W271" s="82"/>
      <c r="X271" s="81"/>
      <c r="Y271" s="80"/>
      <c r="Z271" s="79"/>
      <c r="AA271" s="78"/>
    </row>
    <row r="272" spans="1:27" ht="13.5" customHeight="1">
      <c r="A272" s="89"/>
      <c r="B272" s="88" t="s">
        <v>104</v>
      </c>
      <c r="C272" s="86"/>
      <c r="D272" s="86"/>
      <c r="E272" s="86" t="s">
        <v>103</v>
      </c>
      <c r="F272" s="86"/>
      <c r="G272" s="86"/>
      <c r="H272" s="86"/>
      <c r="I272" s="86" t="s">
        <v>102</v>
      </c>
      <c r="J272" s="86"/>
      <c r="K272" s="86"/>
      <c r="L272" s="87" t="s">
        <v>88</v>
      </c>
      <c r="M272" s="86" t="s">
        <v>84</v>
      </c>
      <c r="N272" s="86"/>
      <c r="O272" s="85"/>
      <c r="P272" s="84"/>
      <c r="Q272" s="84"/>
      <c r="R272" s="84"/>
      <c r="S272" s="84"/>
      <c r="V272" s="83"/>
      <c r="W272" s="82"/>
      <c r="X272" s="81"/>
      <c r="Y272" s="80"/>
      <c r="Z272" s="79"/>
      <c r="AA272" s="78"/>
    </row>
    <row r="273" spans="1:27" ht="13.5" customHeight="1">
      <c r="A273" s="89"/>
      <c r="B273" s="88" t="s">
        <v>7</v>
      </c>
      <c r="C273" s="86"/>
      <c r="D273" s="86"/>
      <c r="E273" s="86" t="s">
        <v>101</v>
      </c>
      <c r="F273" s="86"/>
      <c r="G273" s="86"/>
      <c r="H273" s="86"/>
      <c r="I273" s="86" t="s">
        <v>3</v>
      </c>
      <c r="J273" s="86"/>
      <c r="K273" s="86"/>
      <c r="L273" s="89" t="s">
        <v>80</v>
      </c>
      <c r="M273" s="86" t="s">
        <v>75</v>
      </c>
      <c r="N273" s="86"/>
      <c r="O273" s="85"/>
      <c r="P273" s="84"/>
      <c r="Q273" s="84"/>
      <c r="R273" s="84"/>
      <c r="S273" s="84"/>
      <c r="V273" s="83"/>
      <c r="W273" s="82"/>
      <c r="X273" s="81"/>
      <c r="Y273" s="80"/>
      <c r="Z273" s="79"/>
      <c r="AA273" s="78"/>
    </row>
    <row r="274" spans="1:27" ht="13.5" customHeight="1">
      <c r="A274" s="89"/>
      <c r="B274" s="88" t="s">
        <v>100</v>
      </c>
      <c r="C274" s="86"/>
      <c r="D274" s="86"/>
      <c r="E274" s="86" t="s">
        <v>99</v>
      </c>
      <c r="F274" s="86"/>
      <c r="G274" s="86"/>
      <c r="H274" s="86"/>
      <c r="I274" s="86" t="s">
        <v>3</v>
      </c>
      <c r="J274" s="86"/>
      <c r="K274" s="86"/>
      <c r="L274" s="87" t="s">
        <v>76</v>
      </c>
      <c r="M274" s="86" t="s">
        <v>75</v>
      </c>
      <c r="N274" s="86"/>
      <c r="O274" s="85"/>
      <c r="P274" s="84"/>
      <c r="Q274" s="84"/>
      <c r="R274" s="84"/>
      <c r="S274" s="84"/>
      <c r="V274" s="83"/>
      <c r="W274" s="82"/>
      <c r="X274" s="81"/>
      <c r="Y274" s="80"/>
      <c r="Z274" s="79"/>
      <c r="AA274" s="78"/>
    </row>
    <row r="275" spans="1:27" ht="13.5" customHeight="1">
      <c r="A275" s="89"/>
      <c r="B275" s="88" t="s">
        <v>98</v>
      </c>
      <c r="C275" s="86"/>
      <c r="D275" s="86"/>
      <c r="E275" s="86" t="s">
        <v>97</v>
      </c>
      <c r="F275" s="86"/>
      <c r="G275" s="86"/>
      <c r="H275" s="86"/>
      <c r="I275" s="86" t="s">
        <v>93</v>
      </c>
      <c r="J275" s="86"/>
      <c r="K275" s="86"/>
      <c r="L275" s="87" t="s">
        <v>96</v>
      </c>
      <c r="M275" s="86" t="s">
        <v>75</v>
      </c>
      <c r="N275" s="86"/>
      <c r="O275" s="85"/>
      <c r="P275" s="84"/>
      <c r="Q275" s="84"/>
      <c r="R275" s="84"/>
      <c r="S275" s="84"/>
      <c r="V275" s="83"/>
      <c r="W275" s="82"/>
      <c r="X275" s="81"/>
      <c r="Y275" s="80"/>
      <c r="Z275" s="79"/>
      <c r="AA275" s="78"/>
    </row>
    <row r="276" spans="1:27" ht="13.5" customHeight="1">
      <c r="A276" s="89"/>
      <c r="B276" s="88" t="s">
        <v>95</v>
      </c>
      <c r="C276" s="86"/>
      <c r="D276" s="86"/>
      <c r="E276" s="86" t="s">
        <v>94</v>
      </c>
      <c r="F276" s="86"/>
      <c r="G276" s="86"/>
      <c r="H276" s="86"/>
      <c r="I276" s="86" t="s">
        <v>93</v>
      </c>
      <c r="J276" s="86"/>
      <c r="K276" s="86"/>
      <c r="L276" s="87" t="s">
        <v>88</v>
      </c>
      <c r="M276" s="86" t="s">
        <v>75</v>
      </c>
      <c r="N276" s="86"/>
      <c r="O276" s="85"/>
      <c r="P276" s="84"/>
      <c r="Q276" s="84"/>
      <c r="R276" s="84"/>
      <c r="S276" s="84"/>
      <c r="V276" s="83"/>
      <c r="W276" s="82"/>
      <c r="X276" s="81"/>
      <c r="Y276" s="80"/>
      <c r="Z276" s="79"/>
      <c r="AA276" s="78"/>
    </row>
    <row r="277" spans="1:27" ht="13.5" customHeight="1">
      <c r="A277" s="89"/>
      <c r="B277" s="88" t="s">
        <v>92</v>
      </c>
      <c r="C277" s="86"/>
      <c r="D277" s="86"/>
      <c r="E277" s="86" t="s">
        <v>91</v>
      </c>
      <c r="F277" s="86"/>
      <c r="G277" s="86"/>
      <c r="H277" s="86"/>
      <c r="I277" s="86" t="s">
        <v>90</v>
      </c>
      <c r="J277" s="86"/>
      <c r="K277" s="86"/>
      <c r="L277" s="89" t="s">
        <v>88</v>
      </c>
      <c r="M277" s="86" t="s">
        <v>84</v>
      </c>
      <c r="N277" s="86"/>
      <c r="O277" s="85"/>
      <c r="P277" s="84"/>
      <c r="Q277" s="84"/>
      <c r="R277" s="84"/>
      <c r="S277" s="84"/>
      <c r="V277" s="83"/>
      <c r="W277" s="82"/>
      <c r="X277" s="81"/>
      <c r="Y277" s="80"/>
      <c r="Z277" s="79"/>
      <c r="AA277" s="78"/>
    </row>
    <row r="278" spans="1:27" ht="13.5" customHeight="1">
      <c r="A278" s="89"/>
      <c r="B278" s="88" t="s">
        <v>9</v>
      </c>
      <c r="C278" s="86"/>
      <c r="D278" s="86"/>
      <c r="E278" s="86" t="s">
        <v>70</v>
      </c>
      <c r="F278" s="86"/>
      <c r="G278" s="86"/>
      <c r="H278" s="86"/>
      <c r="I278" s="86" t="s">
        <v>89</v>
      </c>
      <c r="J278" s="86"/>
      <c r="K278" s="86"/>
      <c r="L278" s="87" t="s">
        <v>88</v>
      </c>
      <c r="M278" s="86" t="s">
        <v>84</v>
      </c>
      <c r="N278" s="86"/>
      <c r="O278" s="85"/>
      <c r="P278" s="84"/>
      <c r="Q278" s="84"/>
      <c r="R278" s="84"/>
      <c r="S278" s="84"/>
      <c r="V278" s="83"/>
      <c r="W278" s="82"/>
      <c r="X278" s="81"/>
      <c r="Y278" s="79"/>
      <c r="Z278" s="79"/>
      <c r="AA278" s="78"/>
    </row>
    <row r="279" spans="1:27" ht="13.5" customHeight="1">
      <c r="A279" s="89"/>
      <c r="B279" s="88" t="s">
        <v>87</v>
      </c>
      <c r="C279" s="86"/>
      <c r="D279" s="86"/>
      <c r="E279" s="86" t="s">
        <v>86</v>
      </c>
      <c r="F279" s="86"/>
      <c r="G279" s="86"/>
      <c r="H279" s="86"/>
      <c r="I279" s="86" t="s">
        <v>85</v>
      </c>
      <c r="J279" s="86"/>
      <c r="K279" s="86"/>
      <c r="L279" s="89" t="s">
        <v>76</v>
      </c>
      <c r="M279" s="86" t="s">
        <v>84</v>
      </c>
      <c r="N279" s="86"/>
      <c r="O279" s="85"/>
      <c r="P279" s="84"/>
      <c r="Q279" s="84"/>
      <c r="R279" s="84"/>
      <c r="S279" s="84"/>
      <c r="V279" s="83"/>
      <c r="W279" s="82"/>
      <c r="X279" s="81"/>
      <c r="Y279" s="79"/>
      <c r="Z279" s="79"/>
      <c r="AA279" s="78"/>
    </row>
    <row r="280" spans="1:27" ht="13.5" customHeight="1">
      <c r="A280" s="89"/>
      <c r="B280" s="88" t="s">
        <v>83</v>
      </c>
      <c r="C280" s="86"/>
      <c r="D280" s="86"/>
      <c r="E280" s="86" t="s">
        <v>82</v>
      </c>
      <c r="F280" s="86"/>
      <c r="G280" s="86"/>
      <c r="H280" s="86"/>
      <c r="I280" s="86" t="s">
        <v>81</v>
      </c>
      <c r="J280" s="86"/>
      <c r="K280" s="86"/>
      <c r="L280" s="89" t="s">
        <v>80</v>
      </c>
      <c r="M280" s="86" t="s">
        <v>75</v>
      </c>
      <c r="N280" s="86"/>
      <c r="O280" s="85"/>
      <c r="P280" s="84"/>
      <c r="Q280" s="84"/>
      <c r="R280" s="84"/>
      <c r="S280" s="84"/>
      <c r="V280" s="83"/>
      <c r="W280" s="82"/>
      <c r="X280" s="81"/>
      <c r="Y280" s="80"/>
      <c r="Z280" s="79"/>
      <c r="AA280" s="78"/>
    </row>
    <row r="281" spans="1:27" ht="13.5" customHeight="1">
      <c r="A281" s="89"/>
      <c r="B281" s="88" t="s">
        <v>79</v>
      </c>
      <c r="C281" s="86"/>
      <c r="D281" s="86"/>
      <c r="E281" s="86" t="s">
        <v>78</v>
      </c>
      <c r="F281" s="86"/>
      <c r="G281" s="86"/>
      <c r="H281" s="86"/>
      <c r="I281" s="86" t="s">
        <v>77</v>
      </c>
      <c r="J281" s="86"/>
      <c r="K281" s="86"/>
      <c r="L281" s="87" t="s">
        <v>76</v>
      </c>
      <c r="M281" s="86" t="s">
        <v>75</v>
      </c>
      <c r="N281" s="86"/>
      <c r="O281" s="85"/>
      <c r="P281" s="84"/>
      <c r="Q281" s="84"/>
      <c r="R281" s="84"/>
      <c r="S281" s="84"/>
      <c r="V281" s="83"/>
      <c r="W281" s="82"/>
      <c r="X281" s="81"/>
      <c r="Y281" s="80"/>
      <c r="Z281" s="79"/>
      <c r="AA281" s="78"/>
    </row>
    <row r="282" spans="1:27">
      <c r="K282" s="76"/>
    </row>
  </sheetData>
  <sheetProtection password="C416" sheet="1" objects="1" scenarios="1" formatColumns="0" selectLockedCells="1" sort="0"/>
  <mergeCells count="647">
    <mergeCell ref="O267:P267"/>
    <mergeCell ref="G247:J247"/>
    <mergeCell ref="G248:J248"/>
    <mergeCell ref="G249:J249"/>
    <mergeCell ref="G230:J230"/>
    <mergeCell ref="D249:E249"/>
    <mergeCell ref="G245:J245"/>
    <mergeCell ref="G246:J246"/>
    <mergeCell ref="G263:J263"/>
    <mergeCell ref="G264:J264"/>
    <mergeCell ref="G244:J244"/>
    <mergeCell ref="D244:E244"/>
    <mergeCell ref="D257:E257"/>
    <mergeCell ref="G236:J236"/>
    <mergeCell ref="G237:J237"/>
    <mergeCell ref="G238:J238"/>
    <mergeCell ref="D242:E242"/>
    <mergeCell ref="D243:E243"/>
    <mergeCell ref="D237:E237"/>
    <mergeCell ref="D238:E238"/>
    <mergeCell ref="D239:E239"/>
    <mergeCell ref="B267:D267"/>
    <mergeCell ref="E267:H267"/>
    <mergeCell ref="I267:J267"/>
    <mergeCell ref="L267:N267"/>
    <mergeCell ref="G259:J259"/>
    <mergeCell ref="G260:J260"/>
    <mergeCell ref="G250:J250"/>
    <mergeCell ref="G258:J258"/>
    <mergeCell ref="B71:C71"/>
    <mergeCell ref="B72:C72"/>
    <mergeCell ref="G231:J231"/>
    <mergeCell ref="G232:J232"/>
    <mergeCell ref="G233:J233"/>
    <mergeCell ref="G239:J239"/>
    <mergeCell ref="G234:J234"/>
    <mergeCell ref="D71:E71"/>
    <mergeCell ref="F71:H71"/>
    <mergeCell ref="D250:E250"/>
    <mergeCell ref="G257:J257"/>
    <mergeCell ref="G240:J240"/>
    <mergeCell ref="G241:J241"/>
    <mergeCell ref="G242:J242"/>
    <mergeCell ref="G243:J243"/>
    <mergeCell ref="G265:J265"/>
    <mergeCell ref="Q267:R267"/>
    <mergeCell ref="B70:C70"/>
    <mergeCell ref="D70:E70"/>
    <mergeCell ref="F70:H70"/>
    <mergeCell ref="I68:I70"/>
    <mergeCell ref="A68:H68"/>
    <mergeCell ref="A69:H69"/>
    <mergeCell ref="G256:J256"/>
    <mergeCell ref="G252:J252"/>
    <mergeCell ref="D253:E253"/>
    <mergeCell ref="D254:E254"/>
    <mergeCell ref="G261:J261"/>
    <mergeCell ref="D255:E255"/>
    <mergeCell ref="D265:E265"/>
    <mergeCell ref="G254:J254"/>
    <mergeCell ref="G262:J262"/>
    <mergeCell ref="G255:J255"/>
    <mergeCell ref="G253:J253"/>
    <mergeCell ref="G226:J226"/>
    <mergeCell ref="G227:J227"/>
    <mergeCell ref="G229:J229"/>
    <mergeCell ref="G218:J218"/>
    <mergeCell ref="G219:J219"/>
    <mergeCell ref="G251:J251"/>
    <mergeCell ref="G224:J224"/>
    <mergeCell ref="G211:J211"/>
    <mergeCell ref="G204:J204"/>
    <mergeCell ref="G235:J235"/>
    <mergeCell ref="G220:J220"/>
    <mergeCell ref="G221:J221"/>
    <mergeCell ref="G222:J222"/>
    <mergeCell ref="G223:J223"/>
    <mergeCell ref="G228:J228"/>
    <mergeCell ref="G213:J213"/>
    <mergeCell ref="G214:J214"/>
    <mergeCell ref="G215:J215"/>
    <mergeCell ref="G217:J217"/>
    <mergeCell ref="G225:J225"/>
    <mergeCell ref="G206:J206"/>
    <mergeCell ref="G212:J212"/>
    <mergeCell ref="G195:J195"/>
    <mergeCell ref="G196:J196"/>
    <mergeCell ref="G201:J201"/>
    <mergeCell ref="G191:J191"/>
    <mergeCell ref="G199:J199"/>
    <mergeCell ref="G203:J203"/>
    <mergeCell ref="G202:J202"/>
    <mergeCell ref="D72:E72"/>
    <mergeCell ref="F72:H72"/>
    <mergeCell ref="D73:E73"/>
    <mergeCell ref="F73:H73"/>
    <mergeCell ref="D74:E74"/>
    <mergeCell ref="D77:E77"/>
    <mergeCell ref="G194:J194"/>
    <mergeCell ref="G187:J187"/>
    <mergeCell ref="G216:J216"/>
    <mergeCell ref="B73:C73"/>
    <mergeCell ref="B74:C74"/>
    <mergeCell ref="F74:H74"/>
    <mergeCell ref="B75:C75"/>
    <mergeCell ref="D75:E75"/>
    <mergeCell ref="G189:J189"/>
    <mergeCell ref="G190:J190"/>
    <mergeCell ref="G158:J158"/>
    <mergeCell ref="G159:J159"/>
    <mergeCell ref="G182:J182"/>
    <mergeCell ref="G185:J185"/>
    <mergeCell ref="G186:J186"/>
    <mergeCell ref="G175:J175"/>
    <mergeCell ref="G171:J171"/>
    <mergeCell ref="G172:J172"/>
    <mergeCell ref="G200:J200"/>
    <mergeCell ref="G197:J197"/>
    <mergeCell ref="G198:J198"/>
    <mergeCell ref="G184:J184"/>
    <mergeCell ref="G188:J188"/>
    <mergeCell ref="G192:J192"/>
    <mergeCell ref="G193:J193"/>
    <mergeCell ref="G205:J205"/>
    <mergeCell ref="G163:J163"/>
    <mergeCell ref="G164:J164"/>
    <mergeCell ref="D131:E131"/>
    <mergeCell ref="D138:E138"/>
    <mergeCell ref="B130:C130"/>
    <mergeCell ref="G155:J155"/>
    <mergeCell ref="G156:J156"/>
    <mergeCell ref="G176:J176"/>
    <mergeCell ref="G160:J160"/>
    <mergeCell ref="G149:J149"/>
    <mergeCell ref="G144:J144"/>
    <mergeCell ref="G147:J147"/>
    <mergeCell ref="G145:J145"/>
    <mergeCell ref="B138:C138"/>
    <mergeCell ref="B139:C139"/>
    <mergeCell ref="B147:C147"/>
    <mergeCell ref="D140:E140"/>
    <mergeCell ref="D141:E141"/>
    <mergeCell ref="G150:J150"/>
    <mergeCell ref="G136:J136"/>
    <mergeCell ref="G130:J130"/>
    <mergeCell ref="G131:J131"/>
    <mergeCell ref="G132:J132"/>
    <mergeCell ref="G139:J139"/>
    <mergeCell ref="G153:J153"/>
    <mergeCell ref="G154:J154"/>
    <mergeCell ref="G142:J142"/>
    <mergeCell ref="G151:J151"/>
    <mergeCell ref="G152:J152"/>
    <mergeCell ref="G148:J148"/>
    <mergeCell ref="G113:J113"/>
    <mergeCell ref="F87:H87"/>
    <mergeCell ref="F88:H88"/>
    <mergeCell ref="G141:J141"/>
    <mergeCell ref="G143:J143"/>
    <mergeCell ref="B137:C137"/>
    <mergeCell ref="D129:E129"/>
    <mergeCell ref="B124:C124"/>
    <mergeCell ref="B125:C125"/>
    <mergeCell ref="B126:C126"/>
    <mergeCell ref="D124:E124"/>
    <mergeCell ref="D125:E125"/>
    <mergeCell ref="B128:C128"/>
    <mergeCell ref="D126:E126"/>
    <mergeCell ref="B136:C136"/>
    <mergeCell ref="B127:C127"/>
    <mergeCell ref="B131:C131"/>
    <mergeCell ref="B132:C132"/>
    <mergeCell ref="B133:C133"/>
    <mergeCell ref="B134:C134"/>
    <mergeCell ref="B123:C123"/>
    <mergeCell ref="B230:C230"/>
    <mergeCell ref="B153:C153"/>
    <mergeCell ref="B154:C154"/>
    <mergeCell ref="B155:C155"/>
    <mergeCell ref="B156:C156"/>
    <mergeCell ref="B157:C157"/>
    <mergeCell ref="B158:C158"/>
    <mergeCell ref="B212:C212"/>
    <mergeCell ref="B213:C213"/>
    <mergeCell ref="B214:C214"/>
    <mergeCell ref="B211:C211"/>
    <mergeCell ref="B210:C210"/>
    <mergeCell ref="B174:C174"/>
    <mergeCell ref="B218:C218"/>
    <mergeCell ref="B229:C229"/>
    <mergeCell ref="B219:C219"/>
    <mergeCell ref="B220:C220"/>
    <mergeCell ref="B221:C221"/>
    <mergeCell ref="B222:C222"/>
    <mergeCell ref="B215:C215"/>
    <mergeCell ref="B216:C216"/>
    <mergeCell ref="B217:C217"/>
    <mergeCell ref="B135:C135"/>
    <mergeCell ref="B117:C117"/>
    <mergeCell ref="B118:C118"/>
    <mergeCell ref="B119:C119"/>
    <mergeCell ref="F77:H77"/>
    <mergeCell ref="B78:C78"/>
    <mergeCell ref="D78:E78"/>
    <mergeCell ref="F78:H78"/>
    <mergeCell ref="B121:C121"/>
    <mergeCell ref="B122:C122"/>
    <mergeCell ref="D122:E122"/>
    <mergeCell ref="D118:E118"/>
    <mergeCell ref="D119:E119"/>
    <mergeCell ref="D120:E120"/>
    <mergeCell ref="D121:E121"/>
    <mergeCell ref="D82:E82"/>
    <mergeCell ref="F80:H80"/>
    <mergeCell ref="F82:H82"/>
    <mergeCell ref="G117:J117"/>
    <mergeCell ref="G112:J112"/>
    <mergeCell ref="B120:C120"/>
    <mergeCell ref="F79:H79"/>
    <mergeCell ref="B80:C80"/>
    <mergeCell ref="D80:E80"/>
    <mergeCell ref="B83:C83"/>
    <mergeCell ref="G128:J128"/>
    <mergeCell ref="B85:C85"/>
    <mergeCell ref="F75:H75"/>
    <mergeCell ref="D85:E85"/>
    <mergeCell ref="D83:E83"/>
    <mergeCell ref="B84:C84"/>
    <mergeCell ref="D84:E84"/>
    <mergeCell ref="B76:C76"/>
    <mergeCell ref="D76:E76"/>
    <mergeCell ref="G123:J123"/>
    <mergeCell ref="G124:J124"/>
    <mergeCell ref="G119:J119"/>
    <mergeCell ref="G120:J120"/>
    <mergeCell ref="G121:J121"/>
    <mergeCell ref="G114:J114"/>
    <mergeCell ref="G122:J122"/>
    <mergeCell ref="G118:J118"/>
    <mergeCell ref="D115:E115"/>
    <mergeCell ref="B108:C108"/>
    <mergeCell ref="B109:C109"/>
    <mergeCell ref="D108:E108"/>
    <mergeCell ref="D109:E109"/>
    <mergeCell ref="F76:H76"/>
    <mergeCell ref="B77:C77"/>
    <mergeCell ref="G135:J135"/>
    <mergeCell ref="B86:C86"/>
    <mergeCell ref="D86:E86"/>
    <mergeCell ref="B87:C87"/>
    <mergeCell ref="D87:E87"/>
    <mergeCell ref="D88:E88"/>
    <mergeCell ref="F86:H86"/>
    <mergeCell ref="G129:J129"/>
    <mergeCell ref="G125:J125"/>
    <mergeCell ref="G126:J126"/>
    <mergeCell ref="B110:C110"/>
    <mergeCell ref="B114:C114"/>
    <mergeCell ref="D113:E113"/>
    <mergeCell ref="D110:E110"/>
    <mergeCell ref="D111:E111"/>
    <mergeCell ref="B111:C111"/>
    <mergeCell ref="G107:J107"/>
    <mergeCell ref="G108:J108"/>
    <mergeCell ref="B115:C115"/>
    <mergeCell ref="B113:C113"/>
    <mergeCell ref="D112:E112"/>
    <mergeCell ref="G109:J109"/>
    <mergeCell ref="D114:E114"/>
    <mergeCell ref="G127:J127"/>
    <mergeCell ref="G138:J138"/>
    <mergeCell ref="G137:J137"/>
    <mergeCell ref="G133:J133"/>
    <mergeCell ref="B129:C129"/>
    <mergeCell ref="D130:E130"/>
    <mergeCell ref="G140:J140"/>
    <mergeCell ref="B207:C207"/>
    <mergeCell ref="B168:C168"/>
    <mergeCell ref="B169:C169"/>
    <mergeCell ref="B170:C170"/>
    <mergeCell ref="B200:C200"/>
    <mergeCell ref="B201:C201"/>
    <mergeCell ref="B202:C202"/>
    <mergeCell ref="B203:C203"/>
    <mergeCell ref="B205:C205"/>
    <mergeCell ref="B196:C196"/>
    <mergeCell ref="B197:C197"/>
    <mergeCell ref="B198:C198"/>
    <mergeCell ref="B199:C199"/>
    <mergeCell ref="B206:C206"/>
    <mergeCell ref="B171:C171"/>
    <mergeCell ref="B172:C172"/>
    <mergeCell ref="B173:C173"/>
    <mergeCell ref="G134:J134"/>
    <mergeCell ref="B151:C151"/>
    <mergeCell ref="D256:E256"/>
    <mergeCell ref="B190:C190"/>
    <mergeCell ref="B191:C191"/>
    <mergeCell ref="B192:C192"/>
    <mergeCell ref="B193:C193"/>
    <mergeCell ref="B188:C188"/>
    <mergeCell ref="B189:C189"/>
    <mergeCell ref="B208:C208"/>
    <mergeCell ref="B209:C209"/>
    <mergeCell ref="B254:C254"/>
    <mergeCell ref="B186:C186"/>
    <mergeCell ref="B187:C187"/>
    <mergeCell ref="B182:C182"/>
    <mergeCell ref="B183:C183"/>
    <mergeCell ref="B228:C228"/>
    <mergeCell ref="B160:C160"/>
    <mergeCell ref="B161:C161"/>
    <mergeCell ref="B165:C165"/>
    <mergeCell ref="B152:C152"/>
    <mergeCell ref="D251:E251"/>
    <mergeCell ref="D252:E252"/>
    <mergeCell ref="B264:C264"/>
    <mergeCell ref="D264:E264"/>
    <mergeCell ref="B256:C256"/>
    <mergeCell ref="B251:C251"/>
    <mergeCell ref="B252:C252"/>
    <mergeCell ref="B257:C257"/>
    <mergeCell ref="B258:C258"/>
    <mergeCell ref="B253:C253"/>
    <mergeCell ref="D258:E258"/>
    <mergeCell ref="D259:E259"/>
    <mergeCell ref="D261:E261"/>
    <mergeCell ref="D262:E262"/>
    <mergeCell ref="D263:E263"/>
    <mergeCell ref="B259:C259"/>
    <mergeCell ref="B260:C260"/>
    <mergeCell ref="D260:E260"/>
    <mergeCell ref="B262:C262"/>
    <mergeCell ref="B263:C263"/>
    <mergeCell ref="B255:C255"/>
    <mergeCell ref="B194:C194"/>
    <mergeCell ref="B195:C195"/>
    <mergeCell ref="B204:C204"/>
    <mergeCell ref="G110:J110"/>
    <mergeCell ref="G111:J111"/>
    <mergeCell ref="B166:C166"/>
    <mergeCell ref="B167:C167"/>
    <mergeCell ref="B181:C181"/>
    <mergeCell ref="B176:C176"/>
    <mergeCell ref="B177:C177"/>
    <mergeCell ref="B178:C178"/>
    <mergeCell ref="B180:C180"/>
    <mergeCell ref="B179:C179"/>
    <mergeCell ref="G115:J115"/>
    <mergeCell ref="G116:J116"/>
    <mergeCell ref="B142:C142"/>
    <mergeCell ref="B143:C143"/>
    <mergeCell ref="B261:C261"/>
    <mergeCell ref="B116:C116"/>
    <mergeCell ref="B162:C162"/>
    <mergeCell ref="B175:C175"/>
    <mergeCell ref="A61:S61"/>
    <mergeCell ref="A62:S62"/>
    <mergeCell ref="A65:S65"/>
    <mergeCell ref="B107:C107"/>
    <mergeCell ref="B88:C88"/>
    <mergeCell ref="F83:H83"/>
    <mergeCell ref="F84:H84"/>
    <mergeCell ref="F85:H85"/>
    <mergeCell ref="A50:S50"/>
    <mergeCell ref="B104:C104"/>
    <mergeCell ref="L58:M58"/>
    <mergeCell ref="O58:R58"/>
    <mergeCell ref="B106:C106"/>
    <mergeCell ref="B58:C58"/>
    <mergeCell ref="E58:H58"/>
    <mergeCell ref="B79:C79"/>
    <mergeCell ref="D79:E79"/>
    <mergeCell ref="B82:C82"/>
    <mergeCell ref="L71:N71"/>
    <mergeCell ref="O57:R57"/>
    <mergeCell ref="C43:H43"/>
    <mergeCell ref="Q47:S47"/>
    <mergeCell ref="Q41:R41"/>
    <mergeCell ref="A49:S49"/>
    <mergeCell ref="C46:D46"/>
    <mergeCell ref="J46:K46"/>
    <mergeCell ref="J47:K47"/>
    <mergeCell ref="P43:S43"/>
    <mergeCell ref="B57:C57"/>
    <mergeCell ref="L43:M43"/>
    <mergeCell ref="L57:M57"/>
    <mergeCell ref="M41:O41"/>
    <mergeCell ref="S26:S27"/>
    <mergeCell ref="K30:L31"/>
    <mergeCell ref="K32:L32"/>
    <mergeCell ref="A52:S52"/>
    <mergeCell ref="S31:S32"/>
    <mergeCell ref="A33:B34"/>
    <mergeCell ref="A32:B32"/>
    <mergeCell ref="K28:L29"/>
    <mergeCell ref="I28:I29"/>
    <mergeCell ref="A28:B29"/>
    <mergeCell ref="C42:E42"/>
    <mergeCell ref="C41:E41"/>
    <mergeCell ref="M42:O42"/>
    <mergeCell ref="K33:L34"/>
    <mergeCell ref="A22:B22"/>
    <mergeCell ref="A27:B27"/>
    <mergeCell ref="E57:H57"/>
    <mergeCell ref="A30:B31"/>
    <mergeCell ref="A37:B37"/>
    <mergeCell ref="A35:B36"/>
    <mergeCell ref="C47:D47"/>
    <mergeCell ref="A17:B17"/>
    <mergeCell ref="I18:I19"/>
    <mergeCell ref="I23:I24"/>
    <mergeCell ref="A18:B19"/>
    <mergeCell ref="I16:I17"/>
    <mergeCell ref="A15:B16"/>
    <mergeCell ref="A6:B6"/>
    <mergeCell ref="A12:B12"/>
    <mergeCell ref="A10:B11"/>
    <mergeCell ref="A20:B21"/>
    <mergeCell ref="A25:B26"/>
    <mergeCell ref="K6:L6"/>
    <mergeCell ref="M5:M6"/>
    <mergeCell ref="Q1:S1"/>
    <mergeCell ref="B3:I3"/>
    <mergeCell ref="B1:C2"/>
    <mergeCell ref="A8:B9"/>
    <mergeCell ref="C5:C6"/>
    <mergeCell ref="A5:B5"/>
    <mergeCell ref="A23:B24"/>
    <mergeCell ref="K17:L17"/>
    <mergeCell ref="K13:L14"/>
    <mergeCell ref="K15:L16"/>
    <mergeCell ref="A13:B14"/>
    <mergeCell ref="V1:AA1"/>
    <mergeCell ref="L1:N1"/>
    <mergeCell ref="D1:I1"/>
    <mergeCell ref="L3:S3"/>
    <mergeCell ref="K27:L27"/>
    <mergeCell ref="D5:G5"/>
    <mergeCell ref="K8:L9"/>
    <mergeCell ref="N5:Q5"/>
    <mergeCell ref="O1:P1"/>
    <mergeCell ref="K5:L5"/>
    <mergeCell ref="I21:I22"/>
    <mergeCell ref="S21:S22"/>
    <mergeCell ref="K20:L21"/>
    <mergeCell ref="K10:L11"/>
    <mergeCell ref="S16:S17"/>
    <mergeCell ref="K23:L24"/>
    <mergeCell ref="I13:I14"/>
    <mergeCell ref="K18:L19"/>
    <mergeCell ref="S11:S12"/>
    <mergeCell ref="K12:L12"/>
    <mergeCell ref="I11:I12"/>
    <mergeCell ref="K22:L22"/>
    <mergeCell ref="I26:I27"/>
    <mergeCell ref="I36:I37"/>
    <mergeCell ref="I33:I34"/>
    <mergeCell ref="K25:L26"/>
    <mergeCell ref="A64:S64"/>
    <mergeCell ref="I31:I32"/>
    <mergeCell ref="D150:E150"/>
    <mergeCell ref="D151:E151"/>
    <mergeCell ref="D127:E127"/>
    <mergeCell ref="D128:E128"/>
    <mergeCell ref="D134:E134"/>
    <mergeCell ref="D135:E135"/>
    <mergeCell ref="D136:E136"/>
    <mergeCell ref="D137:E137"/>
    <mergeCell ref="D142:E142"/>
    <mergeCell ref="D143:E143"/>
    <mergeCell ref="G106:J106"/>
    <mergeCell ref="K106:L106"/>
    <mergeCell ref="B112:C112"/>
    <mergeCell ref="D107:E107"/>
    <mergeCell ref="S36:S37"/>
    <mergeCell ref="K37:L37"/>
    <mergeCell ref="K35:L36"/>
    <mergeCell ref="G41:H41"/>
    <mergeCell ref="B223:C223"/>
    <mergeCell ref="B224:C224"/>
    <mergeCell ref="B225:C225"/>
    <mergeCell ref="B226:C226"/>
    <mergeCell ref="B227:C227"/>
    <mergeCell ref="D139:E139"/>
    <mergeCell ref="D152:E152"/>
    <mergeCell ref="D153:E153"/>
    <mergeCell ref="V66:AA66"/>
    <mergeCell ref="A66:B66"/>
    <mergeCell ref="C66:H66"/>
    <mergeCell ref="B140:C140"/>
    <mergeCell ref="B141:C141"/>
    <mergeCell ref="B144:C144"/>
    <mergeCell ref="B145:C145"/>
    <mergeCell ref="B159:C159"/>
    <mergeCell ref="D144:E144"/>
    <mergeCell ref="B184:C184"/>
    <mergeCell ref="B185:C185"/>
    <mergeCell ref="B148:C148"/>
    <mergeCell ref="B149:C149"/>
    <mergeCell ref="B163:C163"/>
    <mergeCell ref="B164:C164"/>
    <mergeCell ref="B150:C150"/>
    <mergeCell ref="B238:C238"/>
    <mergeCell ref="B239:C239"/>
    <mergeCell ref="B241:C241"/>
    <mergeCell ref="B240:C240"/>
    <mergeCell ref="B242:C242"/>
    <mergeCell ref="B244:C244"/>
    <mergeCell ref="B245:C245"/>
    <mergeCell ref="B232:C232"/>
    <mergeCell ref="B233:C233"/>
    <mergeCell ref="B234:C234"/>
    <mergeCell ref="D154:E154"/>
    <mergeCell ref="D155:E155"/>
    <mergeCell ref="D116:E116"/>
    <mergeCell ref="D106:E106"/>
    <mergeCell ref="D148:E148"/>
    <mergeCell ref="D149:E149"/>
    <mergeCell ref="D132:E132"/>
    <mergeCell ref="D133:E133"/>
    <mergeCell ref="D145:E145"/>
    <mergeCell ref="D147:E147"/>
    <mergeCell ref="D117:E117"/>
    <mergeCell ref="D123:E123"/>
    <mergeCell ref="D161:E161"/>
    <mergeCell ref="D162:E162"/>
    <mergeCell ref="G161:J161"/>
    <mergeCell ref="G162:J162"/>
    <mergeCell ref="D156:E156"/>
    <mergeCell ref="D157:E157"/>
    <mergeCell ref="D158:E158"/>
    <mergeCell ref="D159:E159"/>
    <mergeCell ref="G157:J157"/>
    <mergeCell ref="D160:E160"/>
    <mergeCell ref="G166:J166"/>
    <mergeCell ref="G167:J167"/>
    <mergeCell ref="G165:J165"/>
    <mergeCell ref="D170:E170"/>
    <mergeCell ref="D171:E171"/>
    <mergeCell ref="D165:E165"/>
    <mergeCell ref="D166:E166"/>
    <mergeCell ref="D167:E167"/>
    <mergeCell ref="D236:E236"/>
    <mergeCell ref="G168:J168"/>
    <mergeCell ref="G169:J169"/>
    <mergeCell ref="G170:J170"/>
    <mergeCell ref="G173:J173"/>
    <mergeCell ref="G181:J181"/>
    <mergeCell ref="G174:J174"/>
    <mergeCell ref="G183:J183"/>
    <mergeCell ref="G179:J179"/>
    <mergeCell ref="G180:J180"/>
    <mergeCell ref="G177:J177"/>
    <mergeCell ref="G178:J178"/>
    <mergeCell ref="G207:J207"/>
    <mergeCell ref="G208:J208"/>
    <mergeCell ref="G209:J209"/>
    <mergeCell ref="G210:J210"/>
    <mergeCell ref="D163:E163"/>
    <mergeCell ref="D164:E164"/>
    <mergeCell ref="D168:E168"/>
    <mergeCell ref="D169:E169"/>
    <mergeCell ref="D229:E229"/>
    <mergeCell ref="D230:E230"/>
    <mergeCell ref="D231:E231"/>
    <mergeCell ref="D232:E232"/>
    <mergeCell ref="D225:E225"/>
    <mergeCell ref="D226:E226"/>
    <mergeCell ref="D227:E227"/>
    <mergeCell ref="D228:E228"/>
    <mergeCell ref="D172:E172"/>
    <mergeCell ref="D197:E197"/>
    <mergeCell ref="D208:E208"/>
    <mergeCell ref="D201:E201"/>
    <mergeCell ref="B248:C248"/>
    <mergeCell ref="B249:C249"/>
    <mergeCell ref="D198:E198"/>
    <mergeCell ref="D199:E199"/>
    <mergeCell ref="D200:E200"/>
    <mergeCell ref="D205:E205"/>
    <mergeCell ref="D206:E206"/>
    <mergeCell ref="D207:E207"/>
    <mergeCell ref="B247:C247"/>
    <mergeCell ref="D221:E221"/>
    <mergeCell ref="D222:E222"/>
    <mergeCell ref="D223:E223"/>
    <mergeCell ref="D224:E224"/>
    <mergeCell ref="D217:E217"/>
    <mergeCell ref="D218:E218"/>
    <mergeCell ref="D219:E219"/>
    <mergeCell ref="D220:E220"/>
    <mergeCell ref="D216:E216"/>
    <mergeCell ref="D209:E209"/>
    <mergeCell ref="D210:E210"/>
    <mergeCell ref="D211:E211"/>
    <mergeCell ref="D212:E212"/>
    <mergeCell ref="B246:C246"/>
    <mergeCell ref="B235:C235"/>
    <mergeCell ref="D176:E176"/>
    <mergeCell ref="D177:E177"/>
    <mergeCell ref="D178:E178"/>
    <mergeCell ref="D179:E179"/>
    <mergeCell ref="B231:C231"/>
    <mergeCell ref="B243:C243"/>
    <mergeCell ref="D202:E202"/>
    <mergeCell ref="D203:E203"/>
    <mergeCell ref="D204:E204"/>
    <mergeCell ref="D213:E213"/>
    <mergeCell ref="D214:E214"/>
    <mergeCell ref="D215:E215"/>
    <mergeCell ref="D180:E180"/>
    <mergeCell ref="D181:E181"/>
    <mergeCell ref="D182:E182"/>
    <mergeCell ref="D183:E183"/>
    <mergeCell ref="D184:E184"/>
    <mergeCell ref="D185:E185"/>
    <mergeCell ref="D186:E186"/>
    <mergeCell ref="D187:E187"/>
    <mergeCell ref="D188:E188"/>
    <mergeCell ref="D189:E189"/>
    <mergeCell ref="B236:C236"/>
    <mergeCell ref="B237:C237"/>
    <mergeCell ref="G146:J146"/>
    <mergeCell ref="D233:E233"/>
    <mergeCell ref="D234:E234"/>
    <mergeCell ref="D246:E246"/>
    <mergeCell ref="D235:E235"/>
    <mergeCell ref="B265:C265"/>
    <mergeCell ref="D190:E190"/>
    <mergeCell ref="D191:E191"/>
    <mergeCell ref="D192:E192"/>
    <mergeCell ref="D193:E193"/>
    <mergeCell ref="D240:E240"/>
    <mergeCell ref="D241:E241"/>
    <mergeCell ref="D245:E245"/>
    <mergeCell ref="D247:E247"/>
    <mergeCell ref="D248:E248"/>
    <mergeCell ref="B146:C146"/>
    <mergeCell ref="D146:E146"/>
    <mergeCell ref="D194:E194"/>
    <mergeCell ref="D195:E195"/>
    <mergeCell ref="D196:E196"/>
    <mergeCell ref="B250:C250"/>
    <mergeCell ref="D173:E173"/>
    <mergeCell ref="D174:E174"/>
    <mergeCell ref="D175:E175"/>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K57">
      <formula1>1</formula1>
      <formula2>200</formula2>
    </dataValidation>
    <dataValidation allowBlank="1" showInputMessage="1" showErrorMessage="1" prompt="bez °C" sqref="J46:K46"/>
    <dataValidation allowBlank="1" showInputMessage="1" showErrorMessage="1" prompt="s dvojtečkou" sqref="C46:D47"/>
    <dataValidation allowBlank="1" showInputMessage="1" showErrorMessage="1" promptTitle="stisk Ctrl a ; (středníku)" prompt="zapíše dnešní datum" sqref="Q1:S1"/>
    <dataValidation type="list" showErrorMessage="1" prompt="Vyber dráhu" sqref="L1:N1">
      <formula1>$P$92:$P$104</formula1>
    </dataValidation>
    <dataValidation type="list" showInputMessage="1" showErrorMessage="1" sqref="L3:S3 B3:I3">
      <formula1>$B$268:$B$282</formula1>
    </dataValidation>
    <dataValidation type="whole" allowBlank="1" showInputMessage="1" showErrorMessage="1" sqref="K58">
      <formula1>1</formula1>
      <formula2>200</formula2>
    </dataValidation>
    <dataValidation type="whole" allowBlank="1" showInputMessage="1" showErrorMessage="1" errorTitle="Zadej číslo !" error="Pozor, musíš zadat celé číslo." sqref="N57:N58 S57:S58 I57:I58 D57:D5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K37" sqref="K37:L37"/>
    </sheetView>
  </sheetViews>
  <sheetFormatPr defaultColWidth="0" defaultRowHeight="12.75"/>
  <cols>
    <col min="1" max="1" width="10.7109375" style="76" customWidth="1"/>
    <col min="2" max="2" width="15.7109375" style="76" customWidth="1"/>
    <col min="3" max="3" width="5.7109375" style="76" customWidth="1"/>
    <col min="4" max="5" width="6.7109375" style="76" customWidth="1"/>
    <col min="6" max="6" width="4.7109375" style="76" customWidth="1"/>
    <col min="7" max="7" width="6.7109375" style="76" customWidth="1"/>
    <col min="8" max="8" width="5.7109375" style="76" customWidth="1"/>
    <col min="9" max="9" width="6.7109375" style="77" customWidth="1"/>
    <col min="10" max="10" width="1.7109375" style="77" customWidth="1"/>
    <col min="11" max="11" width="10.7109375" style="77" customWidth="1"/>
    <col min="12" max="12" width="15.7109375" style="77" customWidth="1"/>
    <col min="13" max="13" width="5.7109375" style="76" customWidth="1"/>
    <col min="14" max="15" width="6.7109375" style="76" customWidth="1"/>
    <col min="16" max="16" width="4.7109375" style="76" customWidth="1"/>
    <col min="17" max="17" width="6.7109375" style="73" customWidth="1"/>
    <col min="18" max="18" width="5.7109375" style="73" customWidth="1"/>
    <col min="19" max="19" width="6.7109375" style="73" customWidth="1"/>
    <col min="20" max="20" width="1.5703125" style="73" customWidth="1"/>
    <col min="21" max="21" width="9.140625" style="75" customWidth="1"/>
    <col min="22" max="22" width="9.140625" style="74" hidden="1" customWidth="1"/>
    <col min="23" max="23" width="6.28515625" style="74" hidden="1" customWidth="1"/>
    <col min="24" max="24" width="21.42578125" style="74" hidden="1" customWidth="1"/>
    <col min="25" max="25" width="16.28515625" style="74" hidden="1" customWidth="1"/>
    <col min="26" max="26" width="28.140625" style="74" hidden="1" customWidth="1"/>
    <col min="27" max="27" width="8.28515625" style="74" hidden="1" customWidth="1"/>
    <col min="28" max="255" width="9.140625" style="73" hidden="1" customWidth="1"/>
    <col min="256" max="16384" width="0" style="73" hidden="1"/>
  </cols>
  <sheetData>
    <row r="1" spans="1:28" ht="40.5" customHeight="1">
      <c r="A1" s="73"/>
      <c r="B1" s="401" t="s">
        <v>398</v>
      </c>
      <c r="C1" s="401"/>
      <c r="D1" s="378" t="s">
        <v>1</v>
      </c>
      <c r="E1" s="378"/>
      <c r="F1" s="378"/>
      <c r="G1" s="378"/>
      <c r="H1" s="378"/>
      <c r="I1" s="378"/>
      <c r="J1" s="73"/>
      <c r="K1" s="269" t="s">
        <v>397</v>
      </c>
      <c r="L1" s="377" t="s">
        <v>105</v>
      </c>
      <c r="M1" s="377"/>
      <c r="N1" s="377"/>
      <c r="O1" s="391" t="s">
        <v>396</v>
      </c>
      <c r="P1" s="391"/>
      <c r="Q1" s="400">
        <v>43473</v>
      </c>
      <c r="R1" s="400"/>
      <c r="S1" s="400"/>
      <c r="V1" s="362"/>
      <c r="W1" s="362"/>
      <c r="X1" s="362"/>
      <c r="Y1" s="362"/>
      <c r="Z1" s="362"/>
      <c r="AA1" s="362"/>
      <c r="AB1" s="267"/>
    </row>
    <row r="2" spans="1:28" ht="9.9499999999999993" customHeight="1" thickBot="1">
      <c r="A2" s="73"/>
      <c r="B2" s="402"/>
      <c r="C2" s="402"/>
      <c r="D2" s="73"/>
      <c r="E2" s="73"/>
      <c r="F2" s="73"/>
      <c r="G2" s="73"/>
      <c r="H2" s="73"/>
      <c r="I2" s="73"/>
      <c r="J2" s="73"/>
      <c r="K2" s="73"/>
      <c r="L2" s="73"/>
      <c r="M2" s="73"/>
      <c r="N2" s="73"/>
      <c r="O2" s="73"/>
      <c r="P2" s="73"/>
    </row>
    <row r="3" spans="1:28" ht="20.100000000000001" customHeight="1" thickBot="1">
      <c r="A3" s="266" t="s">
        <v>6</v>
      </c>
      <c r="B3" s="379" t="s">
        <v>399</v>
      </c>
      <c r="C3" s="380"/>
      <c r="D3" s="380"/>
      <c r="E3" s="380"/>
      <c r="F3" s="380"/>
      <c r="G3" s="380"/>
      <c r="H3" s="380"/>
      <c r="I3" s="381"/>
      <c r="J3" s="73"/>
      <c r="K3" s="266" t="s">
        <v>8</v>
      </c>
      <c r="L3" s="379" t="s">
        <v>79</v>
      </c>
      <c r="M3" s="380"/>
      <c r="N3" s="380"/>
      <c r="O3" s="380"/>
      <c r="P3" s="380"/>
      <c r="Q3" s="380"/>
      <c r="R3" s="380"/>
      <c r="S3" s="381"/>
    </row>
    <row r="4" spans="1:28" ht="5.0999999999999996" customHeight="1">
      <c r="A4" s="73"/>
      <c r="B4" s="73"/>
      <c r="C4" s="73"/>
      <c r="D4" s="73"/>
      <c r="E4" s="73"/>
      <c r="F4" s="73"/>
      <c r="G4" s="73"/>
      <c r="H4" s="73"/>
      <c r="I4" s="73"/>
      <c r="J4" s="73"/>
      <c r="K4" s="73"/>
      <c r="L4" s="73"/>
      <c r="M4" s="73"/>
      <c r="N4" s="73"/>
      <c r="O4" s="73"/>
      <c r="P4" s="73"/>
    </row>
    <row r="5" spans="1:28" ht="12.95" customHeight="1">
      <c r="A5" s="371" t="s">
        <v>10</v>
      </c>
      <c r="B5" s="392"/>
      <c r="C5" s="398" t="s">
        <v>11</v>
      </c>
      <c r="D5" s="384" t="s">
        <v>12</v>
      </c>
      <c r="E5" s="385"/>
      <c r="F5" s="385"/>
      <c r="G5" s="386"/>
      <c r="H5" s="265" t="s">
        <v>19</v>
      </c>
      <c r="I5" s="265" t="s">
        <v>13</v>
      </c>
      <c r="J5" s="73"/>
      <c r="K5" s="371" t="s">
        <v>10</v>
      </c>
      <c r="L5" s="392"/>
      <c r="M5" s="398" t="s">
        <v>11</v>
      </c>
      <c r="N5" s="384" t="s">
        <v>12</v>
      </c>
      <c r="O5" s="385"/>
      <c r="P5" s="385"/>
      <c r="Q5" s="386"/>
      <c r="R5" s="265" t="s">
        <v>19</v>
      </c>
      <c r="S5" s="265" t="s">
        <v>13</v>
      </c>
    </row>
    <row r="6" spans="1:28" ht="12.95" customHeight="1">
      <c r="A6" s="394" t="s">
        <v>14</v>
      </c>
      <c r="B6" s="395"/>
      <c r="C6" s="399"/>
      <c r="D6" s="264" t="s">
        <v>15</v>
      </c>
      <c r="E6" s="263" t="s">
        <v>16</v>
      </c>
      <c r="F6" s="263" t="s">
        <v>17</v>
      </c>
      <c r="G6" s="262" t="s">
        <v>18</v>
      </c>
      <c r="H6" s="261" t="s">
        <v>395</v>
      </c>
      <c r="I6" s="261" t="s">
        <v>20</v>
      </c>
      <c r="J6" s="73"/>
      <c r="K6" s="394" t="s">
        <v>14</v>
      </c>
      <c r="L6" s="395"/>
      <c r="M6" s="399"/>
      <c r="N6" s="264" t="s">
        <v>15</v>
      </c>
      <c r="O6" s="263" t="s">
        <v>16</v>
      </c>
      <c r="P6" s="263" t="s">
        <v>17</v>
      </c>
      <c r="Q6" s="262" t="s">
        <v>18</v>
      </c>
      <c r="R6" s="261" t="s">
        <v>395</v>
      </c>
      <c r="S6" s="261" t="s">
        <v>20</v>
      </c>
    </row>
    <row r="7" spans="1:28" ht="5.0999999999999996" customHeight="1" thickBot="1">
      <c r="C7" s="73"/>
      <c r="D7" s="73"/>
      <c r="E7" s="73"/>
      <c r="F7" s="73"/>
      <c r="G7" s="73"/>
      <c r="H7" s="73"/>
      <c r="I7" s="73"/>
      <c r="J7" s="73"/>
      <c r="K7" s="76"/>
      <c r="L7" s="76"/>
      <c r="M7" s="73"/>
      <c r="N7" s="73"/>
      <c r="O7" s="73"/>
      <c r="P7" s="73"/>
    </row>
    <row r="8" spans="1:28" ht="12.95" customHeight="1" thickTop="1">
      <c r="A8" s="387" t="str">
        <f>DGET('14.zmB-acsB'!$A$106:$E$266,"příjmení",A92:A93)</f>
        <v>PEŘINA</v>
      </c>
      <c r="B8" s="388"/>
      <c r="C8" s="254" t="s">
        <v>393</v>
      </c>
      <c r="D8" s="259">
        <v>134</v>
      </c>
      <c r="E8" s="258">
        <v>63</v>
      </c>
      <c r="F8" s="258">
        <v>7</v>
      </c>
      <c r="G8" s="257">
        <f>IF(ISBLANK(D8),"",D8+E8)</f>
        <v>197</v>
      </c>
      <c r="H8" s="250">
        <f>IF(ISNUMBER(G8),IF(G8&gt;Q8,1,IF(G8=Q8,0.5,0)),"")</f>
        <v>1</v>
      </c>
      <c r="I8" s="260" t="s">
        <v>394</v>
      </c>
      <c r="J8" s="73"/>
      <c r="K8" s="387" t="str">
        <f>DGET('14.zmB-acsB'!$A$106:$E$266,"příjmení",K92:K93)</f>
        <v>VIKTORIN</v>
      </c>
      <c r="L8" s="388"/>
      <c r="M8" s="254" t="s">
        <v>393</v>
      </c>
      <c r="N8" s="259">
        <v>148</v>
      </c>
      <c r="O8" s="258">
        <v>45</v>
      </c>
      <c r="P8" s="258">
        <v>4</v>
      </c>
      <c r="Q8" s="257">
        <f>IF(ISBLANK(N8),"",N8+O8)</f>
        <v>193</v>
      </c>
      <c r="R8" s="250">
        <f>IF(ISNUMBER(Q8),IF(G8&lt;Q8,1,IF(G8=Q8,0.5,0)),"")</f>
        <v>0</v>
      </c>
      <c r="S8" s="244"/>
    </row>
    <row r="9" spans="1:28" ht="12.95" customHeight="1" thickBot="1">
      <c r="A9" s="389"/>
      <c r="B9" s="390"/>
      <c r="C9" s="249" t="s">
        <v>392</v>
      </c>
      <c r="D9" s="248">
        <v>150</v>
      </c>
      <c r="E9" s="247">
        <v>44</v>
      </c>
      <c r="F9" s="247">
        <v>8</v>
      </c>
      <c r="G9" s="246">
        <f>IF(ISBLANK(D9),"",D9+E9)</f>
        <v>194</v>
      </c>
      <c r="H9" s="245">
        <f>IF(ISNUMBER(G9),IF(G9&gt;Q9,1,IF(G9=Q9,0.5,0)),"")</f>
        <v>0</v>
      </c>
      <c r="I9" s="256">
        <f>IF(COUNT(Q12),SUM(G12-Q12),"")</f>
        <v>-3</v>
      </c>
      <c r="J9" s="73"/>
      <c r="K9" s="389"/>
      <c r="L9" s="390"/>
      <c r="M9" s="249" t="s">
        <v>392</v>
      </c>
      <c r="N9" s="248">
        <v>140</v>
      </c>
      <c r="O9" s="247">
        <v>61</v>
      </c>
      <c r="P9" s="247">
        <v>4</v>
      </c>
      <c r="Q9" s="246">
        <f>IF(ISBLANK(N9),"",N9+O9)</f>
        <v>201</v>
      </c>
      <c r="R9" s="245">
        <f>IF(ISNUMBER(Q9),IF(G9&lt;Q9,1,IF(G9=Q9,0.5,0)),"")</f>
        <v>1</v>
      </c>
      <c r="S9" s="244"/>
    </row>
    <row r="10" spans="1:28" ht="9.9499999999999993" customHeight="1" thickTop="1">
      <c r="A10" s="367" t="str">
        <f>DGET('14.zmB-acsB'!$A$106:$E$266,"jméno",A92:A93)</f>
        <v>Petr</v>
      </c>
      <c r="B10" s="368"/>
      <c r="C10" s="243"/>
      <c r="D10" s="242"/>
      <c r="E10" s="242"/>
      <c r="F10" s="242"/>
      <c r="G10" s="242"/>
      <c r="H10" s="242"/>
      <c r="I10" s="241"/>
      <c r="J10" s="73"/>
      <c r="K10" s="367" t="str">
        <f>DGET('14.zmB-acsB'!$A$106:$E$266,"jméno",K92:K93)</f>
        <v>Miroslav</v>
      </c>
      <c r="L10" s="368"/>
      <c r="M10" s="243"/>
      <c r="N10" s="242"/>
      <c r="O10" s="242"/>
      <c r="P10" s="242"/>
      <c r="Q10" s="242"/>
      <c r="R10" s="242"/>
      <c r="S10" s="241"/>
    </row>
    <row r="11" spans="1:28" ht="9.9499999999999993" customHeight="1" thickBot="1">
      <c r="A11" s="369"/>
      <c r="B11" s="370"/>
      <c r="C11" s="240"/>
      <c r="D11" s="239"/>
      <c r="E11" s="239"/>
      <c r="F11" s="239"/>
      <c r="G11" s="238"/>
      <c r="H11" s="238"/>
      <c r="I11" s="363">
        <f>IF(ISNUMBER(G12),IF(G12&gt;Q12,1,IF(G12=Q12,0.5,0)),"")</f>
        <v>0</v>
      </c>
      <c r="J11" s="73"/>
      <c r="K11" s="369"/>
      <c r="L11" s="370"/>
      <c r="M11" s="240"/>
      <c r="N11" s="239"/>
      <c r="O11" s="239"/>
      <c r="P11" s="239"/>
      <c r="Q11" s="238"/>
      <c r="R11" s="238"/>
      <c r="S11" s="363">
        <f>IF(ISNUMBER(Q12),IF(G12&lt;Q12,1,IF(G12=Q12,0.5,0)),"")</f>
        <v>1</v>
      </c>
    </row>
    <row r="12" spans="1:28" ht="15.95" customHeight="1" thickBot="1">
      <c r="A12" s="396">
        <v>20148</v>
      </c>
      <c r="B12" s="397"/>
      <c r="C12" s="237" t="s">
        <v>18</v>
      </c>
      <c r="D12" s="236">
        <f>IF(ISNUMBER(D8),SUM(D8:D11),"")</f>
        <v>284</v>
      </c>
      <c r="E12" s="235">
        <f>IF(ISNUMBER(E8),SUM(E8:E11),"")</f>
        <v>107</v>
      </c>
      <c r="F12" s="234">
        <f>IF(ISNUMBER(F8),SUM(F8:F11),"")</f>
        <v>15</v>
      </c>
      <c r="G12" s="233">
        <f>IF(ISNUMBER(G8),SUM(G8:G11),"")</f>
        <v>391</v>
      </c>
      <c r="H12" s="232">
        <f>IF(ISNUMBER($G12),SUM(H8:H11),"")</f>
        <v>1</v>
      </c>
      <c r="I12" s="364"/>
      <c r="J12" s="73"/>
      <c r="K12" s="393">
        <v>1134</v>
      </c>
      <c r="L12" s="383"/>
      <c r="M12" s="237" t="s">
        <v>18</v>
      </c>
      <c r="N12" s="236">
        <f>IF(ISNUMBER(N8),SUM(N8:N11),"")</f>
        <v>288</v>
      </c>
      <c r="O12" s="235">
        <f>IF(ISNUMBER(O8),SUM(O8:O11),"")</f>
        <v>106</v>
      </c>
      <c r="P12" s="234">
        <f>IF(ISNUMBER(P8),SUM(P8:P11),"")</f>
        <v>8</v>
      </c>
      <c r="Q12" s="233">
        <f>IF(ISNUMBER(Q8),SUM(Q8:Q11),"")</f>
        <v>394</v>
      </c>
      <c r="R12" s="232">
        <f>IF(ISNUMBER($Q12),SUM(R7:R11),"")</f>
        <v>1</v>
      </c>
      <c r="S12" s="364"/>
    </row>
    <row r="13" spans="1:28" ht="12.95" customHeight="1" thickTop="1">
      <c r="A13" s="387" t="str">
        <f>DGET('14.zmB-acsB'!$A$106:$E$266,"příjmení",A94:A95)</f>
        <v>JETMAR</v>
      </c>
      <c r="B13" s="388"/>
      <c r="C13" s="254" t="s">
        <v>393</v>
      </c>
      <c r="D13" s="253">
        <v>118</v>
      </c>
      <c r="E13" s="252">
        <v>71</v>
      </c>
      <c r="F13" s="252">
        <v>2</v>
      </c>
      <c r="G13" s="251">
        <f>IF(ISBLANK(D13),"",D13+E13)</f>
        <v>189</v>
      </c>
      <c r="H13" s="250">
        <f>IF(ISNUMBER(G13),IF(G13&gt;Q13,1,IF(G13=Q13,0.5,0)),"")</f>
        <v>1</v>
      </c>
      <c r="I13" s="365">
        <f>IF(COUNT(Q17),SUM(I9+G17-Q17),"")</f>
        <v>-39</v>
      </c>
      <c r="J13" s="73"/>
      <c r="K13" s="387" t="str">
        <f>DGET('14.zmB-acsB'!$A$106:$E$266,"příjmení",K94:K95)</f>
        <v xml:space="preserve">SVOBODOVÁ </v>
      </c>
      <c r="L13" s="388"/>
      <c r="M13" s="254" t="s">
        <v>393</v>
      </c>
      <c r="N13" s="253">
        <v>131</v>
      </c>
      <c r="O13" s="252">
        <v>54</v>
      </c>
      <c r="P13" s="252">
        <v>6</v>
      </c>
      <c r="Q13" s="251">
        <f>IF(ISBLANK(N13),"",N13+O13)</f>
        <v>185</v>
      </c>
      <c r="R13" s="250">
        <f>IF(ISNUMBER(Q13),IF(G13&lt;Q13,1,IF(G13=Q13,0.5,0)),"")</f>
        <v>0</v>
      </c>
      <c r="S13" s="244"/>
    </row>
    <row r="14" spans="1:28" ht="12.95" customHeight="1" thickBot="1">
      <c r="A14" s="389"/>
      <c r="B14" s="390"/>
      <c r="C14" s="249" t="s">
        <v>392</v>
      </c>
      <c r="D14" s="248">
        <v>145</v>
      </c>
      <c r="E14" s="247">
        <v>42</v>
      </c>
      <c r="F14" s="247">
        <v>9</v>
      </c>
      <c r="G14" s="246">
        <f>IF(ISBLANK(D14),"",D14+E14)</f>
        <v>187</v>
      </c>
      <c r="H14" s="245">
        <f>IF(ISNUMBER(G14),IF(G14&gt;Q14,1,IF(G14=Q14,0.5,0)),"")</f>
        <v>0</v>
      </c>
      <c r="I14" s="366"/>
      <c r="J14" s="73"/>
      <c r="K14" s="389"/>
      <c r="L14" s="390"/>
      <c r="M14" s="249" t="s">
        <v>392</v>
      </c>
      <c r="N14" s="248">
        <v>146</v>
      </c>
      <c r="O14" s="247">
        <v>81</v>
      </c>
      <c r="P14" s="247">
        <v>2</v>
      </c>
      <c r="Q14" s="246">
        <f>IF(ISBLANK(N14),"",N14+O14)</f>
        <v>227</v>
      </c>
      <c r="R14" s="245">
        <f>IF(ISNUMBER(Q14),IF(G14&lt;Q14,1,IF(G14=Q14,0.5,0)),"")</f>
        <v>1</v>
      </c>
      <c r="S14" s="244"/>
    </row>
    <row r="15" spans="1:28" ht="9.9499999999999993" customHeight="1" thickTop="1">
      <c r="A15" s="367" t="str">
        <f>DGET('14.zmB-acsB'!$A$106:$E$266,"jméno",A94:A95)</f>
        <v>Jakub</v>
      </c>
      <c r="B15" s="368"/>
      <c r="C15" s="243"/>
      <c r="D15" s="242"/>
      <c r="E15" s="242"/>
      <c r="F15" s="242"/>
      <c r="G15" s="242"/>
      <c r="H15" s="242"/>
      <c r="I15" s="241"/>
      <c r="J15" s="73"/>
      <c r="K15" s="367" t="str">
        <f>DGET('14.zmB-acsB'!$A$106:$E$266,"jméno",K94:K95)</f>
        <v>Kamila</v>
      </c>
      <c r="L15" s="368"/>
      <c r="M15" s="243"/>
      <c r="N15" s="242"/>
      <c r="O15" s="242"/>
      <c r="P15" s="242"/>
      <c r="Q15" s="242"/>
      <c r="R15" s="242"/>
      <c r="S15" s="241"/>
    </row>
    <row r="16" spans="1:28" ht="9.9499999999999993" customHeight="1" thickBot="1">
      <c r="A16" s="369"/>
      <c r="B16" s="370"/>
      <c r="C16" s="240"/>
      <c r="D16" s="239"/>
      <c r="E16" s="239"/>
      <c r="F16" s="239"/>
      <c r="G16" s="238"/>
      <c r="H16" s="238"/>
      <c r="I16" s="363">
        <f>IF(ISNUMBER(G17),IF(G17&gt;Q17,1,IF(G17=Q17,0.5,0)),"")</f>
        <v>0</v>
      </c>
      <c r="J16" s="73"/>
      <c r="K16" s="369"/>
      <c r="L16" s="370"/>
      <c r="M16" s="240"/>
      <c r="N16" s="239"/>
      <c r="O16" s="239"/>
      <c r="P16" s="239"/>
      <c r="Q16" s="238"/>
      <c r="R16" s="238"/>
      <c r="S16" s="363">
        <f>IF(ISNUMBER(Q17),IF(G17&lt;Q17,1,IF(G17=Q17,0.5,0)),"")</f>
        <v>1</v>
      </c>
    </row>
    <row r="17" spans="1:19" s="73" customFormat="1" ht="15.95" customHeight="1" thickBot="1">
      <c r="A17" s="396">
        <v>20405</v>
      </c>
      <c r="B17" s="397"/>
      <c r="C17" s="237" t="s">
        <v>18</v>
      </c>
      <c r="D17" s="236">
        <f>IF(ISNUMBER(D13),SUM(D13:D16),"")</f>
        <v>263</v>
      </c>
      <c r="E17" s="235">
        <f>IF(ISNUMBER(E13),SUM(E13:E16),"")</f>
        <v>113</v>
      </c>
      <c r="F17" s="234">
        <f>IF(ISNUMBER(F13),SUM(F13:F16),"")</f>
        <v>11</v>
      </c>
      <c r="G17" s="233">
        <f>IF(ISNUMBER(G13),SUM(G13:G16),"")</f>
        <v>376</v>
      </c>
      <c r="H17" s="232">
        <f>IF(ISNUMBER($G17),SUM(H13:H16),"")</f>
        <v>1</v>
      </c>
      <c r="I17" s="364"/>
      <c r="K17" s="382">
        <v>13562</v>
      </c>
      <c r="L17" s="383"/>
      <c r="M17" s="237" t="s">
        <v>18</v>
      </c>
      <c r="N17" s="236">
        <f>IF(ISNUMBER(N13),SUM(N13:N16),"")</f>
        <v>277</v>
      </c>
      <c r="O17" s="235">
        <f>IF(ISNUMBER(O13),SUM(O13:O16),"")</f>
        <v>135</v>
      </c>
      <c r="P17" s="234">
        <f>IF(ISNUMBER(P13),SUM(P13:P16),"")</f>
        <v>8</v>
      </c>
      <c r="Q17" s="233">
        <f>IF(ISNUMBER(Q13),SUM(Q13:Q16),"")</f>
        <v>412</v>
      </c>
      <c r="R17" s="232">
        <f>IF(ISNUMBER($Q17),SUM(R13:R16),"")</f>
        <v>1</v>
      </c>
      <c r="S17" s="364"/>
    </row>
    <row r="18" spans="1:19" s="73" customFormat="1" ht="12.95" customHeight="1" thickTop="1">
      <c r="A18" s="387" t="str">
        <f>DGET('14.zmB-acsB'!$A$106:$E$266,"příjmení",A96:A97)</f>
        <v>KOSTELECKÝ</v>
      </c>
      <c r="B18" s="388"/>
      <c r="C18" s="254" t="s">
        <v>393</v>
      </c>
      <c r="D18" s="253">
        <v>161</v>
      </c>
      <c r="E18" s="252">
        <v>50</v>
      </c>
      <c r="F18" s="252">
        <v>6</v>
      </c>
      <c r="G18" s="251">
        <f>IF(ISBLANK(D18),"",D18+E18)</f>
        <v>211</v>
      </c>
      <c r="H18" s="250">
        <f>IF(ISNUMBER(G18),IF(G18&gt;Q18,1,IF(G18=Q18,0.5,0)),"")</f>
        <v>1</v>
      </c>
      <c r="I18" s="365">
        <f>IF(COUNT(Q22),SUM(I13+G22-Q22),"")</f>
        <v>4</v>
      </c>
      <c r="K18" s="387" t="str">
        <f>DGET('14.zmB-acsB'!$A$106:$E$266,"příjmení",K96:K97)</f>
        <v>LANKAŠ</v>
      </c>
      <c r="L18" s="388"/>
      <c r="M18" s="254" t="s">
        <v>393</v>
      </c>
      <c r="N18" s="253">
        <v>105</v>
      </c>
      <c r="O18" s="252">
        <v>62</v>
      </c>
      <c r="P18" s="252">
        <v>5</v>
      </c>
      <c r="Q18" s="251">
        <f>IF(ISBLANK(N18),"",N18+O18)</f>
        <v>167</v>
      </c>
      <c r="R18" s="250">
        <f>IF(ISNUMBER(Q18),IF(G18&lt;Q18,1,IF(G18=Q18,0.5,0)),"")</f>
        <v>0</v>
      </c>
      <c r="S18" s="244"/>
    </row>
    <row r="19" spans="1:19" s="73" customFormat="1" ht="12.95" customHeight="1" thickBot="1">
      <c r="A19" s="389"/>
      <c r="B19" s="390"/>
      <c r="C19" s="249" t="s">
        <v>392</v>
      </c>
      <c r="D19" s="248">
        <v>138</v>
      </c>
      <c r="E19" s="247">
        <v>54</v>
      </c>
      <c r="F19" s="247">
        <v>5</v>
      </c>
      <c r="G19" s="246">
        <f>IF(ISBLANK(D19),"",D19+E19)</f>
        <v>192</v>
      </c>
      <c r="H19" s="245">
        <f>IF(ISNUMBER(G19),IF(G19&gt;Q19,1,IF(G19=Q19,0.5,0)),"")</f>
        <v>0</v>
      </c>
      <c r="I19" s="366"/>
      <c r="K19" s="389"/>
      <c r="L19" s="390"/>
      <c r="M19" s="249" t="s">
        <v>392</v>
      </c>
      <c r="N19" s="248">
        <v>147</v>
      </c>
      <c r="O19" s="247">
        <v>46</v>
      </c>
      <c r="P19" s="247">
        <v>6</v>
      </c>
      <c r="Q19" s="246">
        <f>IF(ISBLANK(N19),"",N19+O19)</f>
        <v>193</v>
      </c>
      <c r="R19" s="245">
        <f>IF(ISNUMBER(Q19),IF(G19&lt;Q19,1,IF(G19=Q19,0.5,0)),"")</f>
        <v>1</v>
      </c>
      <c r="S19" s="244"/>
    </row>
    <row r="20" spans="1:19" s="73" customFormat="1" ht="9.9499999999999993" customHeight="1" thickTop="1">
      <c r="A20" s="367" t="str">
        <f>DGET('14.zmB-acsB'!$A$106:$E$266,"jméno",A96:A97)</f>
        <v>Vojtěch</v>
      </c>
      <c r="B20" s="368"/>
      <c r="C20" s="243"/>
      <c r="D20" s="242"/>
      <c r="E20" s="242"/>
      <c r="F20" s="242"/>
      <c r="G20" s="242"/>
      <c r="H20" s="242"/>
      <c r="I20" s="241"/>
      <c r="K20" s="367" t="str">
        <f>DGET('14.zmB-acsB'!$A$106:$E$266,"jméno",K96:K97)</f>
        <v>Jiří</v>
      </c>
      <c r="L20" s="368"/>
      <c r="M20" s="243"/>
      <c r="N20" s="242"/>
      <c r="O20" s="242"/>
      <c r="P20" s="242"/>
      <c r="Q20" s="242"/>
      <c r="R20" s="242"/>
      <c r="S20" s="241"/>
    </row>
    <row r="21" spans="1:19" s="73" customFormat="1" ht="9.9499999999999993" customHeight="1" thickBot="1">
      <c r="A21" s="369"/>
      <c r="B21" s="370"/>
      <c r="C21" s="240"/>
      <c r="D21" s="239"/>
      <c r="E21" s="239"/>
      <c r="F21" s="239"/>
      <c r="G21" s="238"/>
      <c r="H21" s="238"/>
      <c r="I21" s="363">
        <f>IF(ISNUMBER(G22),IF(G22&gt;Q22,1,IF(G22=Q22,0.5,0)),"")</f>
        <v>1</v>
      </c>
      <c r="K21" s="369"/>
      <c r="L21" s="370"/>
      <c r="M21" s="240"/>
      <c r="N21" s="239"/>
      <c r="O21" s="239"/>
      <c r="P21" s="239"/>
      <c r="Q21" s="238"/>
      <c r="R21" s="238"/>
      <c r="S21" s="363">
        <f>IF(ISNUMBER(Q22),IF(G22&lt;Q22,1,IF(G22=Q22,0.5,0)),"")</f>
        <v>0</v>
      </c>
    </row>
    <row r="22" spans="1:19" s="73" customFormat="1" ht="15.95" customHeight="1" thickBot="1">
      <c r="A22" s="382">
        <v>20149</v>
      </c>
      <c r="B22" s="407"/>
      <c r="C22" s="237" t="s">
        <v>18</v>
      </c>
      <c r="D22" s="236">
        <f>IF(ISNUMBER(D18),SUM(D18:D21),"")</f>
        <v>299</v>
      </c>
      <c r="E22" s="235">
        <f>IF(ISNUMBER(E18),SUM(E18:E21),"")</f>
        <v>104</v>
      </c>
      <c r="F22" s="234">
        <f>IF(ISNUMBER(F18),SUM(F18:F21),"")</f>
        <v>11</v>
      </c>
      <c r="G22" s="233">
        <f>IF(ISNUMBER(G18),SUM(G18:G21),"")</f>
        <v>403</v>
      </c>
      <c r="H22" s="232">
        <f>IF(ISNUMBER($G22),SUM(H18:H21),"")</f>
        <v>1</v>
      </c>
      <c r="I22" s="364"/>
      <c r="K22" s="382">
        <v>13363</v>
      </c>
      <c r="L22" s="383"/>
      <c r="M22" s="237" t="s">
        <v>18</v>
      </c>
      <c r="N22" s="236">
        <f>IF(ISNUMBER(N18),SUM(N18:N21),"")</f>
        <v>252</v>
      </c>
      <c r="O22" s="235">
        <f>IF(ISNUMBER(O18),SUM(O18:O21),"")</f>
        <v>108</v>
      </c>
      <c r="P22" s="234">
        <f>IF(ISNUMBER(P18),SUM(P18:P21),"")</f>
        <v>11</v>
      </c>
      <c r="Q22" s="233">
        <f>IF(ISNUMBER(Q18),SUM(Q18:Q21),"")</f>
        <v>360</v>
      </c>
      <c r="R22" s="232">
        <f>IF(ISNUMBER($Q22),SUM(R18:R21),"")</f>
        <v>1</v>
      </c>
      <c r="S22" s="364"/>
    </row>
    <row r="23" spans="1:19" s="73" customFormat="1" ht="12.95" customHeight="1" thickTop="1">
      <c r="A23" s="387" t="str">
        <f>DGET('14.zmB-acsB'!$A$106:$E$266,"příjmení",A98:A99)</f>
        <v>KUDWEIS</v>
      </c>
      <c r="B23" s="388"/>
      <c r="C23" s="254" t="s">
        <v>393</v>
      </c>
      <c r="D23" s="253">
        <v>132</v>
      </c>
      <c r="E23" s="252">
        <v>68</v>
      </c>
      <c r="F23" s="252">
        <v>4</v>
      </c>
      <c r="G23" s="251">
        <f>IF(ISBLANK(D23),"",D23+E23)</f>
        <v>200</v>
      </c>
      <c r="H23" s="250">
        <f>IF(ISNUMBER(G23),IF(G23&gt;Q23,1,IF(G23=Q23,0.5,0)),"")</f>
        <v>1</v>
      </c>
      <c r="I23" s="365">
        <f>IF(COUNT(Q27),SUM(I18+G27-Q27),"")</f>
        <v>-17</v>
      </c>
      <c r="K23" s="387" t="str">
        <f>DGET('14.zmB-acsB'!$A$106:$E$266,"příjmení",K98:K99)</f>
        <v>CEPL</v>
      </c>
      <c r="L23" s="388"/>
      <c r="M23" s="254" t="s">
        <v>393</v>
      </c>
      <c r="N23" s="253">
        <v>144</v>
      </c>
      <c r="O23" s="252">
        <v>54</v>
      </c>
      <c r="P23" s="252">
        <v>5</v>
      </c>
      <c r="Q23" s="251">
        <f>IF(ISBLANK(N23),"",N23+O23)</f>
        <v>198</v>
      </c>
      <c r="R23" s="250">
        <f>IF(ISNUMBER(Q23),IF(G23&lt;Q23,1,IF(G23=Q23,0.5,0)),"")</f>
        <v>0</v>
      </c>
      <c r="S23" s="244"/>
    </row>
    <row r="24" spans="1:19" s="73" customFormat="1" ht="12.95" customHeight="1" thickBot="1">
      <c r="A24" s="389"/>
      <c r="B24" s="390"/>
      <c r="C24" s="249" t="s">
        <v>392</v>
      </c>
      <c r="D24" s="248">
        <v>126</v>
      </c>
      <c r="E24" s="247">
        <v>52</v>
      </c>
      <c r="F24" s="247">
        <v>5</v>
      </c>
      <c r="G24" s="246">
        <f>IF(ISBLANK(D24),"",D24+E24)</f>
        <v>178</v>
      </c>
      <c r="H24" s="245">
        <f>IF(ISNUMBER(G24),IF(G24&gt;Q24,1,IF(G24=Q24,0.5,0)),"")</f>
        <v>0</v>
      </c>
      <c r="I24" s="366"/>
      <c r="K24" s="389"/>
      <c r="L24" s="390"/>
      <c r="M24" s="249" t="s">
        <v>392</v>
      </c>
      <c r="N24" s="248">
        <v>133</v>
      </c>
      <c r="O24" s="247">
        <v>68</v>
      </c>
      <c r="P24" s="247">
        <v>3</v>
      </c>
      <c r="Q24" s="246">
        <f>IF(ISBLANK(N24),"",N24+O24)</f>
        <v>201</v>
      </c>
      <c r="R24" s="245">
        <f>IF(ISNUMBER(Q24),IF(G24&lt;Q24,1,IF(G24=Q24,0.5,0)),"")</f>
        <v>1</v>
      </c>
      <c r="S24" s="244"/>
    </row>
    <row r="25" spans="1:19" s="73" customFormat="1" ht="9.9499999999999993" customHeight="1" thickTop="1">
      <c r="A25" s="367" t="str">
        <f>DGET('14.zmB-acsB'!$A$106:$E$266,"jméno",A98:A99)</f>
        <v>Tomáš</v>
      </c>
      <c r="B25" s="368"/>
      <c r="C25" s="255"/>
      <c r="D25" s="242"/>
      <c r="E25" s="242"/>
      <c r="F25" s="242"/>
      <c r="G25" s="242"/>
      <c r="H25" s="242"/>
      <c r="I25" s="241"/>
      <c r="K25" s="367" t="str">
        <f>DGET('14.zmB-acsB'!$A$106:$E$266,"jméno",K98:K99)</f>
        <v>Zdeněk</v>
      </c>
      <c r="L25" s="368"/>
      <c r="M25" s="243"/>
      <c r="N25" s="242"/>
      <c r="O25" s="242"/>
      <c r="P25" s="242"/>
      <c r="Q25" s="242"/>
      <c r="R25" s="242"/>
      <c r="S25" s="241"/>
    </row>
    <row r="26" spans="1:19" s="73" customFormat="1" ht="9.9499999999999993" customHeight="1" thickBot="1">
      <c r="A26" s="369"/>
      <c r="B26" s="370"/>
      <c r="C26" s="240"/>
      <c r="D26" s="239"/>
      <c r="E26" s="239"/>
      <c r="F26" s="239"/>
      <c r="G26" s="238"/>
      <c r="H26" s="238"/>
      <c r="I26" s="363">
        <f>IF(ISNUMBER(G27),IF(G27&gt;Q27,1,IF(G27=Q27,0.5,0)),"")</f>
        <v>0</v>
      </c>
      <c r="K26" s="369"/>
      <c r="L26" s="370"/>
      <c r="M26" s="240"/>
      <c r="N26" s="239"/>
      <c r="O26" s="239"/>
      <c r="P26" s="239"/>
      <c r="Q26" s="238"/>
      <c r="R26" s="238"/>
      <c r="S26" s="363">
        <f>IF(ISNUMBER(Q27),IF(G27&lt;Q27,1,IF(G27=Q27,0.5,0)),"")</f>
        <v>1</v>
      </c>
    </row>
    <row r="27" spans="1:19" s="73" customFormat="1" ht="15.95" customHeight="1" thickBot="1">
      <c r="A27" s="382">
        <v>20144</v>
      </c>
      <c r="B27" s="407"/>
      <c r="C27" s="237" t="s">
        <v>18</v>
      </c>
      <c r="D27" s="236">
        <f>IF(ISNUMBER(D23),SUM(D23:D26),"")</f>
        <v>258</v>
      </c>
      <c r="E27" s="235">
        <f>IF(ISNUMBER(E23),SUM(E23:E26),"")</f>
        <v>120</v>
      </c>
      <c r="F27" s="234">
        <f>IF(ISNUMBER(F23),SUM(F23:F26),"")</f>
        <v>9</v>
      </c>
      <c r="G27" s="233">
        <f>IF(ISNUMBER(G23),SUM(G23:G26),"")</f>
        <v>378</v>
      </c>
      <c r="H27" s="232">
        <f>IF(ISNUMBER($G27),SUM(H23:H26),"")</f>
        <v>1</v>
      </c>
      <c r="I27" s="364"/>
      <c r="K27" s="382">
        <v>15064</v>
      </c>
      <c r="L27" s="383"/>
      <c r="M27" s="237" t="s">
        <v>18</v>
      </c>
      <c r="N27" s="236">
        <f>IF(ISNUMBER(N23),SUM(N23:N26),"")</f>
        <v>277</v>
      </c>
      <c r="O27" s="235">
        <f>IF(ISNUMBER(O23),SUM(O23:O26),"")</f>
        <v>122</v>
      </c>
      <c r="P27" s="234">
        <f>IF(ISNUMBER(P23),SUM(P23:P26),"")</f>
        <v>8</v>
      </c>
      <c r="Q27" s="233">
        <f>IF(ISNUMBER(Q23),SUM(Q23:Q26),"")</f>
        <v>399</v>
      </c>
      <c r="R27" s="232">
        <f>IF(ISNUMBER($Q27),SUM(R23:R26),"")</f>
        <v>1</v>
      </c>
      <c r="S27" s="364"/>
    </row>
    <row r="28" spans="1:19" s="73" customFormat="1" ht="12.95" customHeight="1" thickTop="1">
      <c r="A28" s="387" t="str">
        <f>DGET('14.zmB-acsB'!$A$106:$E$266,"příjmení",A100:A101)</f>
        <v>SEDLÁK</v>
      </c>
      <c r="B28" s="388"/>
      <c r="C28" s="254" t="s">
        <v>393</v>
      </c>
      <c r="D28" s="253">
        <v>148</v>
      </c>
      <c r="E28" s="252">
        <v>45</v>
      </c>
      <c r="F28" s="252">
        <v>5</v>
      </c>
      <c r="G28" s="251">
        <f>IF(ISBLANK(D28),"",D28+E28)</f>
        <v>193</v>
      </c>
      <c r="H28" s="250">
        <f>IF(ISNUMBER(G28),IF(G28&gt;Q28,1,IF(G28=Q28,0.5,0)),"")</f>
        <v>0</v>
      </c>
      <c r="I28" s="365">
        <f>IF(COUNT(Q32),SUM(I23+G32-Q32),"")</f>
        <v>-46</v>
      </c>
      <c r="K28" s="389" t="str">
        <f>DGET('14.zmB-acsB'!$A$106:$E$266,"příjmení",K100:K101)</f>
        <v>NEUMAJER</v>
      </c>
      <c r="L28" s="390"/>
      <c r="M28" s="254" t="s">
        <v>393</v>
      </c>
      <c r="N28" s="253">
        <v>156</v>
      </c>
      <c r="O28" s="252">
        <v>54</v>
      </c>
      <c r="P28" s="252">
        <v>8</v>
      </c>
      <c r="Q28" s="251">
        <f>IF(ISBLANK(N28),"",N28+O28)</f>
        <v>210</v>
      </c>
      <c r="R28" s="250">
        <f>IF(ISNUMBER(Q28),IF(G28&lt;Q28,1,IF(G28=Q28,0.5,0)),"")</f>
        <v>1</v>
      </c>
      <c r="S28" s="244"/>
    </row>
    <row r="29" spans="1:19" s="73" customFormat="1" ht="12.95" customHeight="1" thickBot="1">
      <c r="A29" s="389"/>
      <c r="B29" s="390"/>
      <c r="C29" s="249" t="s">
        <v>392</v>
      </c>
      <c r="D29" s="248">
        <v>123</v>
      </c>
      <c r="E29" s="247">
        <v>43</v>
      </c>
      <c r="F29" s="247">
        <v>5</v>
      </c>
      <c r="G29" s="246">
        <f>IF(ISBLANK(D29),"",D29+E29)</f>
        <v>166</v>
      </c>
      <c r="H29" s="245">
        <f>IF(ISNUMBER(G29),IF(G29&gt;Q29,1,IF(G29=Q29,0.5,0)),"")</f>
        <v>0</v>
      </c>
      <c r="I29" s="366"/>
      <c r="K29" s="389"/>
      <c r="L29" s="390"/>
      <c r="M29" s="249" t="s">
        <v>392</v>
      </c>
      <c r="N29" s="248">
        <v>134</v>
      </c>
      <c r="O29" s="247">
        <v>44</v>
      </c>
      <c r="P29" s="247">
        <v>6</v>
      </c>
      <c r="Q29" s="246">
        <f>IF(ISBLANK(N29),"",N29+O29)</f>
        <v>178</v>
      </c>
      <c r="R29" s="245">
        <f>IF(ISNUMBER(Q29),IF(G29&lt;Q29,1,IF(G29=Q29,0.5,0)),"")</f>
        <v>1</v>
      </c>
      <c r="S29" s="244"/>
    </row>
    <row r="30" spans="1:19" s="73" customFormat="1" ht="9.9499999999999993" customHeight="1" thickTop="1">
      <c r="A30" s="367" t="str">
        <f>DGET('14.zmB-acsB'!$A$106:$E$266,"jméno",A100:A101)</f>
        <v>Marek</v>
      </c>
      <c r="B30" s="368"/>
      <c r="C30" s="243"/>
      <c r="D30" s="242"/>
      <c r="E30" s="242"/>
      <c r="F30" s="242"/>
      <c r="G30" s="242"/>
      <c r="H30" s="242"/>
      <c r="I30" s="241"/>
      <c r="K30" s="367" t="str">
        <f>DGET('14.zmB-acsB'!$A$106:$E$266,"jméno",K100:K101)</f>
        <v>Jiří</v>
      </c>
      <c r="L30" s="368"/>
      <c r="M30" s="243"/>
      <c r="N30" s="242"/>
      <c r="O30" s="242"/>
      <c r="P30" s="242"/>
      <c r="Q30" s="242"/>
      <c r="R30" s="242"/>
      <c r="S30" s="241"/>
    </row>
    <row r="31" spans="1:19" s="73" customFormat="1" ht="9.9499999999999993" customHeight="1" thickBot="1">
      <c r="A31" s="369"/>
      <c r="B31" s="370"/>
      <c r="C31" s="240"/>
      <c r="D31" s="239"/>
      <c r="E31" s="239"/>
      <c r="F31" s="239"/>
      <c r="G31" s="238"/>
      <c r="H31" s="238"/>
      <c r="I31" s="363">
        <f>IF(ISNUMBER(G32),IF(G32&gt;Q32,1,IF(G32=Q32,0.5,0)),"")</f>
        <v>0</v>
      </c>
      <c r="K31" s="369"/>
      <c r="L31" s="370"/>
      <c r="M31" s="240"/>
      <c r="N31" s="239"/>
      <c r="O31" s="239"/>
      <c r="P31" s="239"/>
      <c r="Q31" s="238"/>
      <c r="R31" s="238"/>
      <c r="S31" s="363">
        <f>IF(ISNUMBER(Q32),IF(G32&lt;Q32,1,IF(G32=Q32,0.5,0)),"")</f>
        <v>1</v>
      </c>
    </row>
    <row r="32" spans="1:19" s="73" customFormat="1" ht="15.95" customHeight="1" thickBot="1">
      <c r="A32" s="382">
        <v>20143</v>
      </c>
      <c r="B32" s="407"/>
      <c r="C32" s="237" t="s">
        <v>18</v>
      </c>
      <c r="D32" s="236">
        <f>IF(ISNUMBER(D28),SUM(D28:D31),"")</f>
        <v>271</v>
      </c>
      <c r="E32" s="235">
        <f>IF(ISNUMBER(E28),SUM(E28:E31),"")</f>
        <v>88</v>
      </c>
      <c r="F32" s="234">
        <f>IF(ISNUMBER(F28),SUM(F28:F31),"")</f>
        <v>10</v>
      </c>
      <c r="G32" s="233">
        <f>IF(ISNUMBER(G28),SUM(G28:G31),"")</f>
        <v>359</v>
      </c>
      <c r="H32" s="232">
        <f>IF(ISNUMBER($G32),SUM(H28:H31),"")</f>
        <v>0</v>
      </c>
      <c r="I32" s="364"/>
      <c r="K32" s="382">
        <v>23739</v>
      </c>
      <c r="L32" s="383"/>
      <c r="M32" s="237" t="s">
        <v>18</v>
      </c>
      <c r="N32" s="236">
        <f>IF(ISNUMBER(N28),SUM(N28:N31),"")</f>
        <v>290</v>
      </c>
      <c r="O32" s="235">
        <f>IF(ISNUMBER(O28),SUM(O28:O31),"")</f>
        <v>98</v>
      </c>
      <c r="P32" s="234">
        <f>IF(ISNUMBER(P28),SUM(P28:P31),"")</f>
        <v>14</v>
      </c>
      <c r="Q32" s="233">
        <f>IF(ISNUMBER(Q28),SUM(Q28:Q31),"")</f>
        <v>388</v>
      </c>
      <c r="R32" s="232">
        <f>IF(ISNUMBER($Q32),SUM(R28:R31),"")</f>
        <v>2</v>
      </c>
      <c r="S32" s="364"/>
    </row>
    <row r="33" spans="1:27" ht="12.95" customHeight="1" thickTop="1">
      <c r="A33" s="387" t="str">
        <f>DGET('14.zmB-acsB'!$A$106:$E$266,"příjmení",A102:A103)</f>
        <v>ŠIMŮNEK</v>
      </c>
      <c r="B33" s="388"/>
      <c r="C33" s="254" t="s">
        <v>393</v>
      </c>
      <c r="D33" s="253">
        <v>152</v>
      </c>
      <c r="E33" s="252">
        <v>63</v>
      </c>
      <c r="F33" s="252">
        <v>1</v>
      </c>
      <c r="G33" s="251">
        <f>IF(ISBLANK(D33),"",D33+E33)</f>
        <v>215</v>
      </c>
      <c r="H33" s="250">
        <f>IF(ISNUMBER(G33),IF(G33&gt;Q33,1,IF(G33=Q33,0.5,0)),"")</f>
        <v>1</v>
      </c>
      <c r="I33" s="365">
        <f>IF(COUNT(Q37),SUM(I28+G37-Q37),"")</f>
        <v>-28</v>
      </c>
      <c r="J33" s="73"/>
      <c r="K33" s="389" t="str">
        <f>DGET('14.zmB-acsB'!$A$106:$E$266,"příjmení",K102:K103)</f>
        <v>FIKEJZL</v>
      </c>
      <c r="L33" s="390"/>
      <c r="M33" s="254" t="s">
        <v>393</v>
      </c>
      <c r="N33" s="253">
        <v>132</v>
      </c>
      <c r="O33" s="252">
        <v>50</v>
      </c>
      <c r="P33" s="252">
        <v>9</v>
      </c>
      <c r="Q33" s="251">
        <f>IF(ISBLANK(N33),"",N33+O33)</f>
        <v>182</v>
      </c>
      <c r="R33" s="250">
        <f>IF(ISNUMBER(Q33),IF(G33&lt;Q33,1,IF(G33=Q33,0.5,0)),"")</f>
        <v>0</v>
      </c>
      <c r="S33" s="244"/>
    </row>
    <row r="34" spans="1:27" ht="12.95" customHeight="1" thickBot="1">
      <c r="A34" s="389"/>
      <c r="B34" s="390"/>
      <c r="C34" s="249" t="s">
        <v>392</v>
      </c>
      <c r="D34" s="248">
        <v>132</v>
      </c>
      <c r="E34" s="247">
        <v>88</v>
      </c>
      <c r="F34" s="247">
        <v>2</v>
      </c>
      <c r="G34" s="246">
        <f>IF(ISBLANK(D34),"",D34+E34)</f>
        <v>220</v>
      </c>
      <c r="H34" s="245">
        <f>IF(ISNUMBER(G34),IF(G34&gt;Q34,1,IF(G34=Q34,0.5,0)),"")</f>
        <v>0</v>
      </c>
      <c r="I34" s="366"/>
      <c r="J34" s="73"/>
      <c r="K34" s="389"/>
      <c r="L34" s="390"/>
      <c r="M34" s="249" t="s">
        <v>392</v>
      </c>
      <c r="N34" s="248">
        <v>164</v>
      </c>
      <c r="O34" s="247">
        <v>71</v>
      </c>
      <c r="P34" s="247">
        <v>3</v>
      </c>
      <c r="Q34" s="246">
        <f>IF(ISBLANK(N34),"",N34+O34)</f>
        <v>235</v>
      </c>
      <c r="R34" s="245">
        <f>IF(ISNUMBER(Q34),IF(G34&lt;Q34,1,IF(G34=Q34,0.5,0)),"")</f>
        <v>1</v>
      </c>
      <c r="S34" s="244"/>
    </row>
    <row r="35" spans="1:27" ht="9.9499999999999993" customHeight="1" thickTop="1">
      <c r="A35" s="367" t="str">
        <f>DGET('14.zmB-acsB'!$A$106:$E$266,"jméno",A102:A103)</f>
        <v>Radovan</v>
      </c>
      <c r="B35" s="368"/>
      <c r="C35" s="243"/>
      <c r="D35" s="242"/>
      <c r="E35" s="242"/>
      <c r="F35" s="242"/>
      <c r="G35" s="242"/>
      <c r="H35" s="242"/>
      <c r="I35" s="241"/>
      <c r="J35" s="73"/>
      <c r="K35" s="367" t="str">
        <f>DGET('14.zmB-acsB'!$A$106:$E$266,"jméno",K102:K103)</f>
        <v>Vít</v>
      </c>
      <c r="L35" s="368"/>
      <c r="M35" s="243"/>
      <c r="N35" s="242"/>
      <c r="O35" s="242"/>
      <c r="P35" s="242"/>
      <c r="Q35" s="242"/>
      <c r="R35" s="242"/>
      <c r="S35" s="241"/>
    </row>
    <row r="36" spans="1:27" ht="9.9499999999999993" customHeight="1" thickBot="1">
      <c r="A36" s="369"/>
      <c r="B36" s="370"/>
      <c r="C36" s="240"/>
      <c r="D36" s="239"/>
      <c r="E36" s="239"/>
      <c r="F36" s="239"/>
      <c r="G36" s="238"/>
      <c r="H36" s="238"/>
      <c r="I36" s="363">
        <f>IF(ISNUMBER(G37),IF(G37&gt;Q37,1,IF(G37=Q37,0.5,0)),"")</f>
        <v>1</v>
      </c>
      <c r="J36" s="73"/>
      <c r="K36" s="369"/>
      <c r="L36" s="370"/>
      <c r="M36" s="240"/>
      <c r="N36" s="239"/>
      <c r="O36" s="239"/>
      <c r="P36" s="239"/>
      <c r="Q36" s="238"/>
      <c r="R36" s="238"/>
      <c r="S36" s="363">
        <f>IF(ISNUMBER(Q37),IF(G37&lt;Q37,1,IF(G37=Q37,0.5,0)),"")</f>
        <v>0</v>
      </c>
    </row>
    <row r="37" spans="1:27" ht="15.95" customHeight="1" thickBot="1">
      <c r="A37" s="382">
        <v>20146</v>
      </c>
      <c r="B37" s="407"/>
      <c r="C37" s="237" t="s">
        <v>18</v>
      </c>
      <c r="D37" s="236">
        <f>IF(ISNUMBER(D33),SUM(D33:D36),"")</f>
        <v>284</v>
      </c>
      <c r="E37" s="271">
        <f>IF(ISNUMBER(E33),SUM(E33:E36),"")</f>
        <v>151</v>
      </c>
      <c r="F37" s="234">
        <f>IF(ISNUMBER(F33),SUM(F33:F36),"")</f>
        <v>3</v>
      </c>
      <c r="G37" s="233">
        <f>IF(ISNUMBER(G33),SUM(G33:G36),"")</f>
        <v>435</v>
      </c>
      <c r="H37" s="232">
        <f>IF(ISNUMBER($G37),SUM(H33:H36),"")</f>
        <v>1</v>
      </c>
      <c r="I37" s="364"/>
      <c r="J37" s="73"/>
      <c r="K37" s="403">
        <v>16602</v>
      </c>
      <c r="L37" s="404"/>
      <c r="M37" s="237" t="s">
        <v>18</v>
      </c>
      <c r="N37" s="236">
        <f>IF(ISNUMBER(N33),SUM(N33:N36),"")</f>
        <v>296</v>
      </c>
      <c r="O37" s="235">
        <f>IF(ISNUMBER(O33),SUM(O33:O36),"")</f>
        <v>121</v>
      </c>
      <c r="P37" s="234">
        <f>IF(ISNUMBER(P33),SUM(P33:P36),"")</f>
        <v>12</v>
      </c>
      <c r="Q37" s="233">
        <f>IF(ISNUMBER(Q33),SUM(Q33:Q36),"")</f>
        <v>417</v>
      </c>
      <c r="R37" s="232">
        <f>IF(ISNUMBER($Q37),SUM(R33:R36),"")</f>
        <v>1</v>
      </c>
      <c r="S37" s="364"/>
    </row>
    <row r="38" spans="1:27" ht="5.0999999999999996" customHeight="1" thickTop="1" thickBot="1">
      <c r="A38" s="73"/>
      <c r="B38" s="73"/>
      <c r="C38" s="73"/>
      <c r="D38" s="73"/>
      <c r="E38" s="73"/>
      <c r="F38" s="73"/>
      <c r="G38" s="73"/>
      <c r="H38" s="73"/>
      <c r="I38" s="73"/>
      <c r="J38" s="73"/>
      <c r="K38" s="73"/>
      <c r="L38" s="73"/>
      <c r="M38" s="73"/>
      <c r="N38" s="73"/>
      <c r="O38" s="73"/>
      <c r="P38" s="73"/>
    </row>
    <row r="39" spans="1:27" ht="20.100000000000001" customHeight="1" thickBot="1">
      <c r="A39" s="231"/>
      <c r="B39" s="230"/>
      <c r="C39" s="229" t="s">
        <v>45</v>
      </c>
      <c r="D39" s="228">
        <f>IF(ISNUMBER(D12),SUM(D12,D17,D22,D27,D32,D37),"")</f>
        <v>1659</v>
      </c>
      <c r="E39" s="227">
        <f>IF(ISNUMBER(E12),SUM(E12,E17,E22,E27,E32,E37),"")</f>
        <v>683</v>
      </c>
      <c r="F39" s="226">
        <f>IF(ISNUMBER(F12),SUM(F12,F17,F22,F27,F32,F37),"")</f>
        <v>59</v>
      </c>
      <c r="G39" s="225">
        <f>IF(ISNUMBER(G12),SUM(G12,G17,G22,G27,G32,G37),"")</f>
        <v>2342</v>
      </c>
      <c r="H39" s="224">
        <f>IF(ISNUMBER($G39),SUM(H12,H17,H22,H27,H32,H37),"")</f>
        <v>5</v>
      </c>
      <c r="I39" s="223">
        <f>IF(ISNUMBER(G39),IF(G39&gt;Q39,2,IF(G39=Q39,1,0)),"")</f>
        <v>0</v>
      </c>
      <c r="J39" s="73"/>
      <c r="K39" s="231"/>
      <c r="L39" s="230"/>
      <c r="M39" s="229" t="s">
        <v>45</v>
      </c>
      <c r="N39" s="228">
        <f>IF(ISNUMBER(N12),SUM(N12,N17,N22,N27,N32,N37),"")</f>
        <v>1680</v>
      </c>
      <c r="O39" s="227">
        <f>IF(ISNUMBER(O12),SUM(O12,O17,O22,O27,O32,O37),"")</f>
        <v>690</v>
      </c>
      <c r="P39" s="226">
        <f>IF(ISNUMBER(P12),SUM(P12,P17,P22,P27,P32,P37),"")</f>
        <v>61</v>
      </c>
      <c r="Q39" s="225">
        <f>IF(ISNUMBER(Q12),SUM(Q12,Q17,Q22,Q27,Q32,Q37),"")</f>
        <v>2370</v>
      </c>
      <c r="R39" s="224">
        <f>IF(ISNUMBER($Q39),SUM(R12,R17,R22,R27,R32,R37),"")</f>
        <v>7</v>
      </c>
      <c r="S39" s="223">
        <f>IF(ISNUMBER(Q39),IF(G39&lt;Q39,2,IF(G39=Q39,1,0)),"")</f>
        <v>2</v>
      </c>
    </row>
    <row r="40" spans="1:27" ht="5.0999999999999996" customHeight="1" thickBot="1">
      <c r="A40" s="73"/>
      <c r="B40" s="73"/>
      <c r="C40" s="73"/>
      <c r="D40" s="73"/>
      <c r="E40" s="73"/>
      <c r="F40" s="73"/>
      <c r="G40" s="73"/>
      <c r="H40" s="73"/>
      <c r="I40" s="73"/>
      <c r="J40" s="73"/>
      <c r="K40" s="73"/>
      <c r="L40" s="73"/>
      <c r="M40" s="73"/>
      <c r="N40" s="73"/>
      <c r="O40" s="73"/>
      <c r="P40" s="73"/>
    </row>
    <row r="41" spans="1:27" ht="21.95" customHeight="1" thickBot="1">
      <c r="A41" s="221"/>
      <c r="B41" s="217" t="s">
        <v>46</v>
      </c>
      <c r="C41" s="412" t="str">
        <f>IF(ISBLANK(B3),"",+IF(L109=0,L108,L109))</f>
        <v>Kostelecký Vojtěch</v>
      </c>
      <c r="D41" s="412"/>
      <c r="E41" s="412"/>
      <c r="F41" s="73"/>
      <c r="G41" s="405" t="s">
        <v>47</v>
      </c>
      <c r="H41" s="406"/>
      <c r="I41" s="222">
        <f>IF(ISNUMBER(I11),SUM(I11,I16,I21,I26,I31,I36,I39),"")</f>
        <v>2</v>
      </c>
      <c r="J41" s="73"/>
      <c r="K41" s="221"/>
      <c r="L41" s="217" t="s">
        <v>46</v>
      </c>
      <c r="M41" s="412" t="str">
        <f>IF(ISBLANK(L3),"",+IF(L113=0,L112,L113))</f>
        <v>Cepl Zdeněk</v>
      </c>
      <c r="N41" s="412"/>
      <c r="O41" s="412"/>
      <c r="P41" s="73"/>
      <c r="Q41" s="405" t="s">
        <v>47</v>
      </c>
      <c r="R41" s="406"/>
      <c r="S41" s="222">
        <f>IF(ISNUMBER(S11),SUM(S11,S16,S21,S26,S31,S36,S39),"")</f>
        <v>6</v>
      </c>
    </row>
    <row r="42" spans="1:27" ht="20.100000000000001" customHeight="1">
      <c r="A42" s="221"/>
      <c r="B42" s="217" t="s">
        <v>48</v>
      </c>
      <c r="C42" s="416"/>
      <c r="D42" s="416"/>
      <c r="E42" s="416"/>
      <c r="F42" s="218"/>
      <c r="G42" s="218"/>
      <c r="H42" s="218"/>
      <c r="I42" s="218"/>
      <c r="J42" s="218"/>
      <c r="K42" s="221"/>
      <c r="L42" s="217" t="s">
        <v>48</v>
      </c>
      <c r="M42" s="416"/>
      <c r="N42" s="416"/>
      <c r="O42" s="416"/>
      <c r="P42" s="220"/>
      <c r="Q42" s="76"/>
      <c r="R42" s="76"/>
      <c r="S42" s="76"/>
    </row>
    <row r="43" spans="1:27" ht="20.25" customHeight="1">
      <c r="A43" s="217" t="s">
        <v>49</v>
      </c>
      <c r="B43" s="217" t="s">
        <v>50</v>
      </c>
      <c r="C43" s="417" t="s">
        <v>391</v>
      </c>
      <c r="D43" s="417"/>
      <c r="E43" s="417"/>
      <c r="F43" s="417"/>
      <c r="G43" s="417"/>
      <c r="H43" s="417"/>
      <c r="I43" s="217"/>
      <c r="J43" s="217"/>
      <c r="K43" s="217" t="s">
        <v>51</v>
      </c>
      <c r="L43" s="425"/>
      <c r="M43" s="425"/>
      <c r="N43" s="73"/>
      <c r="O43" s="217" t="s">
        <v>48</v>
      </c>
      <c r="P43" s="422"/>
      <c r="Q43" s="422"/>
      <c r="R43" s="422"/>
      <c r="S43" s="422"/>
      <c r="V43" s="219"/>
      <c r="W43" s="219"/>
      <c r="X43" s="219"/>
      <c r="Y43" s="219"/>
      <c r="Z43" s="219"/>
      <c r="AA43" s="219"/>
    </row>
    <row r="44" spans="1:27" ht="9.75" customHeight="1">
      <c r="A44" s="217"/>
      <c r="B44" s="217"/>
      <c r="C44" s="216"/>
      <c r="D44" s="216"/>
      <c r="E44" s="216"/>
      <c r="F44" s="216"/>
      <c r="G44" s="216"/>
      <c r="H44" s="216"/>
      <c r="I44" s="217"/>
      <c r="J44" s="217"/>
      <c r="K44" s="217"/>
      <c r="L44" s="218"/>
      <c r="M44" s="218"/>
      <c r="N44" s="73"/>
      <c r="O44" s="217"/>
      <c r="P44" s="216"/>
      <c r="Q44" s="216"/>
      <c r="R44" s="216"/>
      <c r="S44" s="216"/>
    </row>
    <row r="45" spans="1:27" ht="30" customHeight="1">
      <c r="A45" s="215" t="s">
        <v>390</v>
      </c>
      <c r="B45" s="73"/>
      <c r="C45" s="73"/>
      <c r="D45" s="73"/>
      <c r="E45" s="73"/>
      <c r="F45" s="214" t="str">
        <f>IF((B3=0)," ",(CONCATENATE(B3,"   vs   ",L3)))</f>
        <v>TJ Astra Z. Město B   vs   AC Sparta Praha B</v>
      </c>
      <c r="G45" s="73"/>
      <c r="H45" s="73"/>
      <c r="I45" s="73"/>
      <c r="J45" s="73"/>
      <c r="K45" s="73"/>
      <c r="L45" s="73"/>
      <c r="M45" s="73"/>
      <c r="N45" s="73"/>
      <c r="O45" s="73"/>
      <c r="P45" s="73"/>
    </row>
    <row r="46" spans="1:27" ht="20.100000000000001" customHeight="1">
      <c r="A46" s="73"/>
      <c r="B46" s="268" t="s">
        <v>389</v>
      </c>
      <c r="C46" s="419" t="s">
        <v>388</v>
      </c>
      <c r="D46" s="419"/>
      <c r="E46" s="73"/>
      <c r="F46" s="73"/>
      <c r="G46" s="73"/>
      <c r="H46" s="73"/>
      <c r="I46" s="268" t="s">
        <v>387</v>
      </c>
      <c r="J46" s="420">
        <v>20</v>
      </c>
      <c r="K46" s="420"/>
      <c r="L46" s="73"/>
      <c r="M46" s="73"/>
      <c r="N46" s="73"/>
      <c r="O46" s="73"/>
      <c r="P46" s="73"/>
    </row>
    <row r="47" spans="1:27" ht="20.100000000000001" customHeight="1">
      <c r="A47" s="73"/>
      <c r="B47" s="268" t="s">
        <v>386</v>
      </c>
      <c r="C47" s="411" t="s">
        <v>385</v>
      </c>
      <c r="D47" s="411"/>
      <c r="E47" s="73"/>
      <c r="F47" s="73"/>
      <c r="G47" s="73"/>
      <c r="H47" s="73"/>
      <c r="I47" s="268" t="s">
        <v>384</v>
      </c>
      <c r="J47" s="421">
        <v>2</v>
      </c>
      <c r="K47" s="421"/>
      <c r="L47" s="73"/>
      <c r="M47" s="73"/>
      <c r="N47" s="73"/>
      <c r="O47" s="73"/>
      <c r="P47" s="268" t="s">
        <v>383</v>
      </c>
      <c r="Q47" s="418"/>
      <c r="R47" s="537"/>
      <c r="S47" s="537"/>
    </row>
    <row r="48" spans="1:27" ht="9.9499999999999993" customHeight="1">
      <c r="A48" s="73"/>
      <c r="B48" s="73"/>
      <c r="C48" s="73"/>
      <c r="D48" s="73"/>
      <c r="E48" s="73"/>
      <c r="F48" s="73"/>
      <c r="G48" s="73"/>
      <c r="H48" s="73"/>
      <c r="I48" s="73"/>
      <c r="J48" s="73"/>
      <c r="K48" s="73"/>
      <c r="L48" s="73"/>
      <c r="M48" s="73"/>
      <c r="N48" s="73"/>
      <c r="O48" s="73"/>
      <c r="P48" s="73"/>
    </row>
    <row r="49" spans="1:19" s="73" customFormat="1" ht="15" customHeight="1">
      <c r="A49" s="371" t="s">
        <v>60</v>
      </c>
      <c r="B49" s="372"/>
      <c r="C49" s="372"/>
      <c r="D49" s="372"/>
      <c r="E49" s="372"/>
      <c r="F49" s="372"/>
      <c r="G49" s="372"/>
      <c r="H49" s="372"/>
      <c r="I49" s="372"/>
      <c r="J49" s="372"/>
      <c r="K49" s="372"/>
      <c r="L49" s="372"/>
      <c r="M49" s="372"/>
      <c r="N49" s="372"/>
      <c r="O49" s="372"/>
      <c r="P49" s="372"/>
      <c r="Q49" s="372"/>
      <c r="R49" s="372"/>
      <c r="S49" s="373"/>
    </row>
    <row r="50" spans="1:19" s="73" customFormat="1" ht="90" customHeight="1">
      <c r="A50" s="433"/>
      <c r="B50" s="434"/>
      <c r="C50" s="434"/>
      <c r="D50" s="434"/>
      <c r="E50" s="434"/>
      <c r="F50" s="434"/>
      <c r="G50" s="434"/>
      <c r="H50" s="434"/>
      <c r="I50" s="434"/>
      <c r="J50" s="434"/>
      <c r="K50" s="434"/>
      <c r="L50" s="434"/>
      <c r="M50" s="434"/>
      <c r="N50" s="434"/>
      <c r="O50" s="434"/>
      <c r="P50" s="434"/>
      <c r="Q50" s="434"/>
      <c r="R50" s="434"/>
      <c r="S50" s="435"/>
    </row>
    <row r="51" spans="1:19" s="73" customFormat="1" ht="5.0999999999999996" customHeight="1"/>
    <row r="52" spans="1:19" s="73" customFormat="1" ht="15" customHeight="1">
      <c r="A52" s="413" t="s">
        <v>61</v>
      </c>
      <c r="B52" s="414"/>
      <c r="C52" s="414"/>
      <c r="D52" s="414"/>
      <c r="E52" s="414"/>
      <c r="F52" s="414"/>
      <c r="G52" s="414"/>
      <c r="H52" s="414"/>
      <c r="I52" s="414"/>
      <c r="J52" s="414"/>
      <c r="K52" s="414"/>
      <c r="L52" s="414"/>
      <c r="M52" s="414"/>
      <c r="N52" s="414"/>
      <c r="O52" s="414"/>
      <c r="P52" s="414"/>
      <c r="Q52" s="414"/>
      <c r="R52" s="414"/>
      <c r="S52" s="415"/>
    </row>
    <row r="53" spans="1:19" s="73" customFormat="1" ht="6.75" customHeight="1">
      <c r="A53" s="212"/>
      <c r="B53" s="187"/>
      <c r="C53" s="187"/>
      <c r="D53" s="187"/>
      <c r="E53" s="187"/>
      <c r="F53" s="187"/>
      <c r="G53" s="187"/>
      <c r="H53" s="187"/>
      <c r="I53" s="187"/>
      <c r="J53" s="187"/>
      <c r="K53" s="187"/>
      <c r="L53" s="187"/>
      <c r="M53" s="187"/>
      <c r="N53" s="187"/>
      <c r="O53" s="187"/>
      <c r="P53" s="187"/>
      <c r="Q53" s="187"/>
      <c r="R53" s="187"/>
      <c r="S53" s="210"/>
    </row>
    <row r="54" spans="1:19" s="73" customFormat="1" ht="18" customHeight="1">
      <c r="A54" s="211" t="s">
        <v>6</v>
      </c>
      <c r="B54" s="187"/>
      <c r="C54" s="187"/>
      <c r="D54" s="187"/>
      <c r="E54" s="187"/>
      <c r="F54" s="187"/>
      <c r="G54" s="187"/>
      <c r="H54" s="187"/>
      <c r="I54" s="187"/>
      <c r="J54" s="187"/>
      <c r="K54" s="188" t="s">
        <v>8</v>
      </c>
      <c r="L54" s="187"/>
      <c r="M54" s="187"/>
      <c r="N54" s="187"/>
      <c r="O54" s="187"/>
      <c r="P54" s="187"/>
      <c r="Q54" s="187"/>
      <c r="R54" s="187"/>
      <c r="S54" s="210"/>
    </row>
    <row r="55" spans="1:19" s="73" customFormat="1" ht="18" customHeight="1">
      <c r="A55" s="209"/>
      <c r="B55" s="206" t="s">
        <v>62</v>
      </c>
      <c r="C55" s="205"/>
      <c r="D55" s="207"/>
      <c r="E55" s="206" t="s">
        <v>63</v>
      </c>
      <c r="F55" s="205"/>
      <c r="G55" s="205"/>
      <c r="H55" s="205"/>
      <c r="I55" s="207"/>
      <c r="J55" s="187"/>
      <c r="K55" s="208"/>
      <c r="L55" s="206" t="s">
        <v>62</v>
      </c>
      <c r="M55" s="205"/>
      <c r="N55" s="207"/>
      <c r="O55" s="206" t="s">
        <v>63</v>
      </c>
      <c r="P55" s="205"/>
      <c r="Q55" s="205"/>
      <c r="R55" s="205"/>
      <c r="S55" s="204"/>
    </row>
    <row r="56" spans="1:19" s="73" customFormat="1" ht="18" customHeight="1">
      <c r="A56" s="203" t="s">
        <v>64</v>
      </c>
      <c r="B56" s="199" t="s">
        <v>65</v>
      </c>
      <c r="C56" s="201"/>
      <c r="D56" s="200" t="s">
        <v>66</v>
      </c>
      <c r="E56" s="199" t="s">
        <v>65</v>
      </c>
      <c r="F56" s="198"/>
      <c r="G56" s="198"/>
      <c r="H56" s="197"/>
      <c r="I56" s="200" t="s">
        <v>66</v>
      </c>
      <c r="J56" s="187"/>
      <c r="K56" s="202" t="s">
        <v>64</v>
      </c>
      <c r="L56" s="199" t="s">
        <v>65</v>
      </c>
      <c r="M56" s="201"/>
      <c r="N56" s="200" t="s">
        <v>66</v>
      </c>
      <c r="O56" s="199" t="s">
        <v>65</v>
      </c>
      <c r="P56" s="198"/>
      <c r="Q56" s="198"/>
      <c r="R56" s="197"/>
      <c r="S56" s="196" t="s">
        <v>66</v>
      </c>
    </row>
    <row r="57" spans="1:19" s="73" customFormat="1" ht="18" customHeight="1">
      <c r="A57" s="195"/>
      <c r="B57" s="423" t="e">
        <f>DGET('14.zmB-acsB'!$A$106:$I$267,"celé",B93:B94)</f>
        <v>#NUM!</v>
      </c>
      <c r="C57" s="424"/>
      <c r="D57" s="193"/>
      <c r="E57" s="408" t="e">
        <f>DGET('14.zmB-acsB'!$A$106:$L$262,"celé",B95:B96)</f>
        <v>#NUM!</v>
      </c>
      <c r="F57" s="409"/>
      <c r="G57" s="409" t="e">
        <f>DGET('14.zmB-acsB'!$A$106:$L$262,"celé",G93:G94)</f>
        <v>#NUM!</v>
      </c>
      <c r="H57" s="410"/>
      <c r="I57" s="193"/>
      <c r="J57" s="187"/>
      <c r="K57" s="194"/>
      <c r="L57" s="423" t="e">
        <f>DGET('14.zmB-acsB'!$A$106:$L$262,"celé",L93:L94)</f>
        <v>#NUM!</v>
      </c>
      <c r="M57" s="424"/>
      <c r="N57" s="193"/>
      <c r="O57" s="408" t="e">
        <f>DGET('14.zmB-acsB'!$A$106:$L$262,"celé",L95:L96)</f>
        <v>#NUM!</v>
      </c>
      <c r="P57" s="409"/>
      <c r="Q57" s="409" t="e">
        <f>DGET('14.zmB-acsB'!$A$106:$L$262,"celé",Q92:Q93)</f>
        <v>#NUM!</v>
      </c>
      <c r="R57" s="410"/>
      <c r="S57" s="192"/>
    </row>
    <row r="58" spans="1:19" s="73" customFormat="1" ht="18" customHeight="1">
      <c r="A58" s="195"/>
      <c r="B58" s="423" t="e">
        <f>DGET('14.zmB-acsB'!$A$106:$L$262,"celé",B97:B98)</f>
        <v>#NUM!</v>
      </c>
      <c r="C58" s="424"/>
      <c r="D58" s="193"/>
      <c r="E58" s="408" t="e">
        <f>DGET('14.zmB-acsB'!$A$106:$L$262,"celé",B99:B100)</f>
        <v>#NUM!</v>
      </c>
      <c r="F58" s="409"/>
      <c r="G58" s="409" t="e">
        <f>DGET('14.zmB-acsB'!$A$106:$L$262,"celé",G94:G95)</f>
        <v>#NUM!</v>
      </c>
      <c r="H58" s="410"/>
      <c r="I58" s="193"/>
      <c r="J58" s="187"/>
      <c r="K58" s="194"/>
      <c r="L58" s="423" t="e">
        <f>DGET('14.zmB-acsB'!$A$106:$L$262,"celé",L97:L98)</f>
        <v>#NUM!</v>
      </c>
      <c r="M58" s="424"/>
      <c r="N58" s="193"/>
      <c r="O58" s="408" t="e">
        <f>DGET('14.zmB-acsB'!$A$106:$L$262,"celé",L99:L100)</f>
        <v>#NUM!</v>
      </c>
      <c r="P58" s="409"/>
      <c r="Q58" s="409" t="e">
        <f>DGET('14.zmB-acsB'!$A$106:$L$262,"celé",Q93:Q94)</f>
        <v>#NUM!</v>
      </c>
      <c r="R58" s="410"/>
      <c r="S58" s="192"/>
    </row>
    <row r="59" spans="1:19" s="73" customFormat="1" ht="11.25" customHeight="1">
      <c r="A59" s="191"/>
      <c r="B59" s="190"/>
      <c r="C59" s="190"/>
      <c r="D59" s="190"/>
      <c r="E59" s="190"/>
      <c r="F59" s="190"/>
      <c r="G59" s="190"/>
      <c r="H59" s="190"/>
      <c r="I59" s="190"/>
      <c r="J59" s="190"/>
      <c r="K59" s="190"/>
      <c r="L59" s="190"/>
      <c r="M59" s="190"/>
      <c r="N59" s="190"/>
      <c r="O59" s="190"/>
      <c r="P59" s="190"/>
      <c r="Q59" s="190"/>
      <c r="R59" s="190"/>
      <c r="S59" s="189"/>
    </row>
    <row r="60" spans="1:19" s="73" customFormat="1" ht="3.75" customHeight="1">
      <c r="A60" s="188"/>
      <c r="B60" s="187"/>
      <c r="C60" s="187"/>
      <c r="D60" s="187"/>
      <c r="E60" s="187"/>
      <c r="F60" s="187"/>
      <c r="G60" s="187"/>
      <c r="H60" s="187"/>
      <c r="I60" s="187"/>
      <c r="J60" s="187"/>
      <c r="K60" s="188"/>
      <c r="L60" s="187"/>
      <c r="M60" s="187"/>
      <c r="N60" s="187"/>
      <c r="O60" s="187"/>
      <c r="P60" s="187"/>
      <c r="Q60" s="187"/>
      <c r="R60" s="187"/>
      <c r="S60" s="187"/>
    </row>
    <row r="61" spans="1:19" s="73" customFormat="1" ht="19.5" customHeight="1">
      <c r="A61" s="428" t="s">
        <v>71</v>
      </c>
      <c r="B61" s="392"/>
      <c r="C61" s="392"/>
      <c r="D61" s="392"/>
      <c r="E61" s="392"/>
      <c r="F61" s="392"/>
      <c r="G61" s="392"/>
      <c r="H61" s="392"/>
      <c r="I61" s="392"/>
      <c r="J61" s="392"/>
      <c r="K61" s="392"/>
      <c r="L61" s="392"/>
      <c r="M61" s="392"/>
      <c r="N61" s="392"/>
      <c r="O61" s="392"/>
      <c r="P61" s="392"/>
      <c r="Q61" s="392"/>
      <c r="R61" s="392"/>
      <c r="S61" s="429"/>
    </row>
    <row r="62" spans="1:19" s="73" customFormat="1" ht="90" customHeight="1">
      <c r="A62" s="430"/>
      <c r="B62" s="431"/>
      <c r="C62" s="431"/>
      <c r="D62" s="431"/>
      <c r="E62" s="431"/>
      <c r="F62" s="431"/>
      <c r="G62" s="431"/>
      <c r="H62" s="431"/>
      <c r="I62" s="431"/>
      <c r="J62" s="431"/>
      <c r="K62" s="431"/>
      <c r="L62" s="431"/>
      <c r="M62" s="431"/>
      <c r="N62" s="431"/>
      <c r="O62" s="431"/>
      <c r="P62" s="431"/>
      <c r="Q62" s="431"/>
      <c r="R62" s="431"/>
      <c r="S62" s="432"/>
    </row>
    <row r="63" spans="1:19" s="73" customFormat="1" ht="5.0999999999999996" customHeight="1"/>
    <row r="64" spans="1:19" s="73" customFormat="1" ht="15" customHeight="1">
      <c r="A64" s="371" t="s">
        <v>72</v>
      </c>
      <c r="B64" s="372"/>
      <c r="C64" s="372"/>
      <c r="D64" s="372"/>
      <c r="E64" s="372"/>
      <c r="F64" s="372"/>
      <c r="G64" s="372"/>
      <c r="H64" s="372"/>
      <c r="I64" s="372"/>
      <c r="J64" s="372"/>
      <c r="K64" s="372"/>
      <c r="L64" s="372"/>
      <c r="M64" s="372"/>
      <c r="N64" s="372"/>
      <c r="O64" s="372"/>
      <c r="P64" s="372"/>
      <c r="Q64" s="372"/>
      <c r="R64" s="372"/>
      <c r="S64" s="373"/>
    </row>
    <row r="65" spans="1:27" ht="90" customHeight="1">
      <c r="A65" s="433"/>
      <c r="B65" s="434"/>
      <c r="C65" s="434"/>
      <c r="D65" s="434"/>
      <c r="E65" s="434"/>
      <c r="F65" s="434"/>
      <c r="G65" s="434"/>
      <c r="H65" s="434"/>
      <c r="I65" s="434"/>
      <c r="J65" s="434"/>
      <c r="K65" s="434"/>
      <c r="L65" s="434"/>
      <c r="M65" s="434"/>
      <c r="N65" s="434"/>
      <c r="O65" s="434"/>
      <c r="P65" s="434"/>
      <c r="Q65" s="434"/>
      <c r="R65" s="434"/>
      <c r="S65" s="435"/>
    </row>
    <row r="66" spans="1:27" ht="30" customHeight="1">
      <c r="A66" s="426" t="s">
        <v>382</v>
      </c>
      <c r="B66" s="426"/>
      <c r="C66" s="427"/>
      <c r="D66" s="427"/>
      <c r="E66" s="427"/>
      <c r="F66" s="427"/>
      <c r="G66" s="427"/>
      <c r="H66" s="427"/>
      <c r="I66" s="73"/>
      <c r="J66" s="73"/>
      <c r="K66" s="73"/>
      <c r="L66" s="73"/>
      <c r="M66" s="73"/>
      <c r="N66" s="73"/>
      <c r="O66" s="73"/>
      <c r="P66" s="73"/>
      <c r="V66" s="362"/>
      <c r="W66" s="362"/>
      <c r="X66" s="362"/>
      <c r="Y66" s="362"/>
      <c r="Z66" s="362"/>
      <c r="AA66" s="362"/>
    </row>
    <row r="67" spans="1:27" ht="30" customHeight="1">
      <c r="A67" s="185"/>
      <c r="B67" s="185"/>
      <c r="C67" s="184"/>
      <c r="D67" s="184"/>
      <c r="E67" s="184"/>
      <c r="F67" s="184"/>
      <c r="G67" s="184"/>
      <c r="H67" s="184"/>
      <c r="I67" s="73"/>
      <c r="J67" s="73"/>
      <c r="K67" s="73"/>
      <c r="L67" s="73"/>
      <c r="M67" s="73"/>
      <c r="N67" s="73"/>
      <c r="O67" s="73"/>
      <c r="P67" s="73"/>
      <c r="V67" s="186"/>
      <c r="W67" s="93"/>
      <c r="X67" s="93"/>
      <c r="Y67" s="93"/>
      <c r="Z67" s="93"/>
      <c r="AA67" s="93"/>
    </row>
    <row r="68" spans="1:27" ht="16.5">
      <c r="A68" s="472" t="s">
        <v>381</v>
      </c>
      <c r="B68" s="473"/>
      <c r="C68" s="473"/>
      <c r="D68" s="473"/>
      <c r="E68" s="473"/>
      <c r="F68" s="473"/>
      <c r="G68" s="473"/>
      <c r="H68" s="474"/>
      <c r="I68" s="469" t="s">
        <v>380</v>
      </c>
      <c r="J68" s="73"/>
      <c r="K68" s="178"/>
      <c r="L68" s="183"/>
      <c r="M68" s="183"/>
      <c r="N68" s="73"/>
      <c r="O68" s="75"/>
      <c r="P68" s="75"/>
      <c r="R68" s="75"/>
      <c r="S68" s="75"/>
      <c r="V68" s="83"/>
      <c r="W68" s="82"/>
      <c r="X68" s="81"/>
      <c r="Y68" s="80"/>
      <c r="Z68" s="79"/>
      <c r="AA68" s="78"/>
    </row>
    <row r="69" spans="1:27" ht="16.5">
      <c r="A69" s="475" t="s">
        <v>379</v>
      </c>
      <c r="B69" s="476"/>
      <c r="C69" s="476"/>
      <c r="D69" s="476"/>
      <c r="E69" s="476"/>
      <c r="F69" s="476"/>
      <c r="G69" s="476"/>
      <c r="H69" s="477"/>
      <c r="I69" s="470"/>
      <c r="J69" s="73"/>
      <c r="K69" s="182" t="s">
        <v>378</v>
      </c>
      <c r="L69" s="182" t="s">
        <v>377</v>
      </c>
      <c r="M69" s="174"/>
      <c r="N69" s="174"/>
      <c r="O69" s="174"/>
      <c r="P69" s="174"/>
      <c r="Q69" s="174"/>
      <c r="R69" s="75"/>
      <c r="S69" s="75"/>
      <c r="V69" s="83"/>
      <c r="W69" s="82"/>
      <c r="X69" s="81"/>
      <c r="Y69" s="80"/>
      <c r="Z69" s="79"/>
      <c r="AA69" s="78"/>
    </row>
    <row r="70" spans="1:27" ht="14.25">
      <c r="A70" s="181" t="s">
        <v>376</v>
      </c>
      <c r="B70" s="467" t="s">
        <v>375</v>
      </c>
      <c r="C70" s="467"/>
      <c r="D70" s="467" t="s">
        <v>65</v>
      </c>
      <c r="E70" s="467"/>
      <c r="F70" s="468" t="s">
        <v>374</v>
      </c>
      <c r="G70" s="468"/>
      <c r="H70" s="468"/>
      <c r="I70" s="471"/>
      <c r="J70" s="73"/>
      <c r="K70" s="180"/>
      <c r="L70" s="179">
        <v>606179306</v>
      </c>
      <c r="M70" s="178" t="s">
        <v>373</v>
      </c>
      <c r="N70" s="177"/>
      <c r="O70" s="75"/>
      <c r="P70" s="75"/>
      <c r="R70" s="75"/>
      <c r="S70" s="75"/>
      <c r="V70" s="83"/>
      <c r="W70" s="82"/>
      <c r="X70" s="81"/>
      <c r="Y70" s="80"/>
      <c r="Z70" s="79"/>
      <c r="AA70" s="78"/>
    </row>
    <row r="71" spans="1:27" ht="14.25">
      <c r="A71" s="176"/>
      <c r="B71" s="482" t="s">
        <v>372</v>
      </c>
      <c r="C71" s="483"/>
      <c r="D71" s="482" t="s">
        <v>144</v>
      </c>
      <c r="E71" s="483"/>
      <c r="F71" s="484">
        <v>44594</v>
      </c>
      <c r="G71" s="485"/>
      <c r="H71" s="486"/>
      <c r="I71" s="175" t="s">
        <v>371</v>
      </c>
      <c r="J71" s="73"/>
      <c r="K71" s="174"/>
      <c r="L71" s="479" t="s">
        <v>370</v>
      </c>
      <c r="M71" s="479"/>
      <c r="N71" s="479"/>
      <c r="O71" s="174"/>
      <c r="P71" s="174"/>
      <c r="Q71" s="173"/>
      <c r="R71" s="75"/>
      <c r="S71" s="75"/>
      <c r="V71" s="83"/>
      <c r="W71" s="82"/>
      <c r="X71" s="81"/>
      <c r="Y71" s="80"/>
      <c r="Z71" s="79"/>
      <c r="AA71" s="78"/>
    </row>
    <row r="72" spans="1:27" ht="14.25">
      <c r="A72" s="172"/>
      <c r="B72" s="461" t="s">
        <v>369</v>
      </c>
      <c r="C72" s="462"/>
      <c r="D72" s="461" t="s">
        <v>368</v>
      </c>
      <c r="E72" s="462"/>
      <c r="F72" s="463"/>
      <c r="G72" s="464"/>
      <c r="H72" s="465"/>
      <c r="I72" s="171"/>
      <c r="J72" s="73"/>
      <c r="K72" s="153" t="s">
        <v>367</v>
      </c>
      <c r="L72" s="152" t="s">
        <v>366</v>
      </c>
      <c r="M72" s="170" t="s">
        <v>365</v>
      </c>
      <c r="N72" s="149"/>
      <c r="O72" s="150"/>
      <c r="P72" s="150"/>
      <c r="Q72" s="149"/>
      <c r="R72" s="75"/>
      <c r="S72" s="75"/>
      <c r="V72" s="83"/>
      <c r="W72" s="82"/>
      <c r="X72" s="81"/>
      <c r="Y72" s="80"/>
      <c r="Z72" s="79"/>
      <c r="AA72" s="78"/>
    </row>
    <row r="73" spans="1:27" ht="15" customHeight="1">
      <c r="A73" s="148"/>
      <c r="B73" s="451"/>
      <c r="C73" s="452"/>
      <c r="D73" s="451"/>
      <c r="E73" s="452"/>
      <c r="F73" s="440"/>
      <c r="G73" s="441"/>
      <c r="H73" s="442"/>
      <c r="I73" s="169"/>
      <c r="J73" s="73"/>
      <c r="K73" s="147" t="s">
        <v>364</v>
      </c>
      <c r="L73" s="146" t="s">
        <v>363</v>
      </c>
      <c r="M73" s="145" t="s">
        <v>362</v>
      </c>
      <c r="N73" s="143"/>
      <c r="O73" s="144"/>
      <c r="P73" s="144"/>
      <c r="Q73" s="143"/>
      <c r="R73" s="75"/>
      <c r="S73" s="75"/>
      <c r="V73" s="83"/>
      <c r="W73" s="82"/>
      <c r="X73" s="81"/>
      <c r="Y73" s="80"/>
      <c r="Z73" s="79"/>
      <c r="AA73" s="78"/>
    </row>
    <row r="74" spans="1:27" ht="15" customHeight="1">
      <c r="A74" s="148"/>
      <c r="B74" s="451"/>
      <c r="C74" s="452"/>
      <c r="D74" s="451"/>
      <c r="E74" s="452"/>
      <c r="F74" s="440"/>
      <c r="G74" s="441"/>
      <c r="H74" s="442"/>
      <c r="I74" s="141"/>
      <c r="J74" s="73"/>
      <c r="K74" s="153" t="s">
        <v>361</v>
      </c>
      <c r="L74" s="152" t="s">
        <v>360</v>
      </c>
      <c r="M74" s="151" t="s">
        <v>359</v>
      </c>
      <c r="N74" s="149"/>
      <c r="O74" s="150"/>
      <c r="P74" s="150"/>
      <c r="Q74" s="149"/>
      <c r="R74" s="75"/>
      <c r="S74" s="75"/>
      <c r="V74" s="83"/>
      <c r="W74" s="82"/>
      <c r="X74" s="81"/>
      <c r="Y74" s="80"/>
      <c r="Z74" s="79"/>
      <c r="AA74" s="78"/>
    </row>
    <row r="75" spans="1:27" ht="15" customHeight="1">
      <c r="A75" s="148"/>
      <c r="B75" s="451"/>
      <c r="C75" s="452"/>
      <c r="D75" s="451"/>
      <c r="E75" s="452"/>
      <c r="F75" s="440"/>
      <c r="G75" s="441"/>
      <c r="H75" s="442"/>
      <c r="I75" s="141"/>
      <c r="J75" s="73"/>
      <c r="K75" s="147" t="s">
        <v>358</v>
      </c>
      <c r="L75" s="146" t="s">
        <v>357</v>
      </c>
      <c r="M75" s="145" t="s">
        <v>356</v>
      </c>
      <c r="N75" s="143"/>
      <c r="O75" s="144"/>
      <c r="P75" s="144"/>
      <c r="Q75" s="143"/>
      <c r="R75" s="75"/>
      <c r="S75" s="75"/>
      <c r="V75" s="83"/>
      <c r="W75" s="82"/>
      <c r="X75" s="81"/>
      <c r="Y75" s="80"/>
      <c r="Z75" s="79"/>
      <c r="AA75" s="78"/>
    </row>
    <row r="76" spans="1:27" ht="15" customHeight="1">
      <c r="A76" s="148"/>
      <c r="B76" s="451"/>
      <c r="C76" s="452"/>
      <c r="D76" s="451"/>
      <c r="E76" s="452"/>
      <c r="F76" s="440"/>
      <c r="G76" s="441"/>
      <c r="H76" s="442"/>
      <c r="I76" s="141"/>
      <c r="J76" s="73"/>
      <c r="K76" s="153" t="s">
        <v>355</v>
      </c>
      <c r="L76" s="152" t="s">
        <v>354</v>
      </c>
      <c r="M76" s="151" t="s">
        <v>353</v>
      </c>
      <c r="N76" s="149"/>
      <c r="O76" s="150"/>
      <c r="P76" s="150"/>
      <c r="Q76" s="149"/>
      <c r="R76" s="75"/>
      <c r="S76" s="75"/>
      <c r="V76" s="83"/>
      <c r="W76" s="82"/>
      <c r="X76" s="81"/>
      <c r="Y76" s="80"/>
      <c r="Z76" s="79"/>
      <c r="AA76" s="78"/>
    </row>
    <row r="77" spans="1:27" ht="15" customHeight="1">
      <c r="A77" s="148"/>
      <c r="B77" s="451"/>
      <c r="C77" s="452"/>
      <c r="D77" s="451"/>
      <c r="E77" s="452"/>
      <c r="F77" s="440"/>
      <c r="G77" s="441"/>
      <c r="H77" s="442"/>
      <c r="I77" s="141"/>
      <c r="J77" s="73"/>
      <c r="K77" s="147" t="s">
        <v>352</v>
      </c>
      <c r="L77" s="146" t="s">
        <v>351</v>
      </c>
      <c r="M77" s="145" t="s">
        <v>350</v>
      </c>
      <c r="N77" s="143"/>
      <c r="O77" s="144"/>
      <c r="P77" s="144"/>
      <c r="Q77" s="143"/>
      <c r="R77" s="75"/>
      <c r="S77" s="75"/>
      <c r="V77" s="83"/>
      <c r="W77" s="82"/>
      <c r="X77" s="81"/>
      <c r="Y77" s="80"/>
      <c r="Z77" s="79"/>
      <c r="AA77" s="78"/>
    </row>
    <row r="78" spans="1:27" ht="15" customHeight="1">
      <c r="A78" s="148"/>
      <c r="B78" s="451"/>
      <c r="C78" s="452"/>
      <c r="D78" s="451"/>
      <c r="E78" s="452"/>
      <c r="F78" s="440"/>
      <c r="G78" s="441"/>
      <c r="H78" s="442"/>
      <c r="I78" s="141"/>
      <c r="J78" s="73"/>
      <c r="K78" s="153" t="s">
        <v>349</v>
      </c>
      <c r="L78" s="152" t="s">
        <v>348</v>
      </c>
      <c r="M78" s="151" t="s">
        <v>347</v>
      </c>
      <c r="N78" s="149"/>
      <c r="O78" s="150"/>
      <c r="P78" s="150"/>
      <c r="Q78" s="149"/>
      <c r="R78" s="75"/>
      <c r="S78" s="75"/>
      <c r="V78" s="83"/>
      <c r="W78" s="82"/>
      <c r="X78" s="81"/>
      <c r="Y78" s="80"/>
      <c r="Z78" s="79"/>
      <c r="AA78" s="78"/>
    </row>
    <row r="79" spans="1:27" ht="15" customHeight="1">
      <c r="A79" s="148"/>
      <c r="B79" s="451"/>
      <c r="C79" s="452"/>
      <c r="D79" s="451"/>
      <c r="E79" s="452"/>
      <c r="F79" s="440"/>
      <c r="G79" s="441"/>
      <c r="H79" s="442"/>
      <c r="I79" s="168"/>
      <c r="J79" s="73"/>
      <c r="K79" s="147" t="s">
        <v>346</v>
      </c>
      <c r="L79" s="146" t="s">
        <v>345</v>
      </c>
      <c r="M79" s="145" t="s">
        <v>344</v>
      </c>
      <c r="N79" s="143"/>
      <c r="O79" s="144"/>
      <c r="P79" s="144"/>
      <c r="Q79" s="143"/>
      <c r="R79" s="75"/>
      <c r="S79" s="75"/>
      <c r="V79" s="83"/>
      <c r="W79" s="82"/>
      <c r="X79" s="81"/>
      <c r="Y79" s="80"/>
      <c r="Z79" s="79"/>
      <c r="AA79" s="78"/>
    </row>
    <row r="80" spans="1:27" ht="15" customHeight="1">
      <c r="A80" s="148"/>
      <c r="B80" s="451"/>
      <c r="C80" s="452"/>
      <c r="D80" s="451"/>
      <c r="E80" s="452"/>
      <c r="F80" s="440"/>
      <c r="G80" s="441"/>
      <c r="H80" s="442"/>
      <c r="I80" s="141"/>
      <c r="J80" s="73"/>
      <c r="K80" s="153" t="s">
        <v>343</v>
      </c>
      <c r="L80" s="152" t="s">
        <v>342</v>
      </c>
      <c r="M80" s="151" t="s">
        <v>341</v>
      </c>
      <c r="N80" s="149"/>
      <c r="O80" s="150"/>
      <c r="P80" s="150"/>
      <c r="Q80" s="149"/>
      <c r="R80" s="75"/>
      <c r="S80" s="75"/>
      <c r="V80" s="83"/>
      <c r="W80" s="82"/>
      <c r="X80" s="81"/>
      <c r="Y80" s="80"/>
      <c r="Z80" s="79"/>
      <c r="AA80" s="78"/>
    </row>
    <row r="81" spans="1:27" ht="15" customHeight="1">
      <c r="A81" s="148"/>
      <c r="B81" s="167"/>
      <c r="C81" s="166"/>
      <c r="D81" s="167"/>
      <c r="E81" s="166"/>
      <c r="F81" s="165"/>
      <c r="G81" s="164"/>
      <c r="H81" s="163"/>
      <c r="I81" s="141"/>
      <c r="J81" s="73"/>
      <c r="K81" s="147" t="s">
        <v>340</v>
      </c>
      <c r="L81" s="146" t="s">
        <v>339</v>
      </c>
      <c r="M81" s="145" t="s">
        <v>338</v>
      </c>
      <c r="N81" s="143"/>
      <c r="O81" s="144"/>
      <c r="P81" s="144"/>
      <c r="Q81" s="143"/>
      <c r="R81" s="75"/>
      <c r="S81" s="75"/>
      <c r="V81" s="83"/>
      <c r="W81" s="82"/>
      <c r="X81" s="81"/>
      <c r="Y81" s="80"/>
      <c r="Z81" s="79"/>
      <c r="AA81" s="78"/>
    </row>
    <row r="82" spans="1:27" ht="15" customHeight="1">
      <c r="A82" s="148"/>
      <c r="B82" s="451"/>
      <c r="C82" s="452"/>
      <c r="D82" s="451"/>
      <c r="E82" s="452"/>
      <c r="F82" s="440"/>
      <c r="G82" s="441"/>
      <c r="H82" s="442"/>
      <c r="I82" s="141"/>
      <c r="J82" s="73"/>
      <c r="K82" s="160" t="s">
        <v>337</v>
      </c>
      <c r="L82" s="162" t="s">
        <v>336</v>
      </c>
      <c r="M82" s="161" t="s">
        <v>335</v>
      </c>
      <c r="N82" s="154"/>
      <c r="O82" s="155"/>
      <c r="P82" s="155"/>
      <c r="Q82" s="154"/>
      <c r="R82" s="75"/>
      <c r="S82" s="75"/>
      <c r="V82" s="83"/>
      <c r="W82" s="82"/>
      <c r="X82" s="81"/>
      <c r="Y82" s="80"/>
      <c r="Z82" s="79"/>
      <c r="AA82" s="78"/>
    </row>
    <row r="83" spans="1:27" ht="15" customHeight="1">
      <c r="A83" s="148"/>
      <c r="B83" s="451"/>
      <c r="C83" s="452"/>
      <c r="D83" s="451"/>
      <c r="E83" s="452"/>
      <c r="F83" s="440"/>
      <c r="G83" s="441"/>
      <c r="H83" s="442"/>
      <c r="I83" s="141"/>
      <c r="J83" s="73"/>
      <c r="K83" s="160"/>
      <c r="L83" s="159" t="s">
        <v>334</v>
      </c>
      <c r="M83" s="158" t="s">
        <v>333</v>
      </c>
      <c r="N83" s="157"/>
      <c r="O83" s="156"/>
      <c r="P83" s="155"/>
      <c r="Q83" s="154"/>
      <c r="R83" s="75"/>
      <c r="S83" s="75"/>
      <c r="V83" s="83"/>
      <c r="W83" s="82"/>
      <c r="X83" s="81"/>
      <c r="Y83" s="80"/>
      <c r="Z83" s="79"/>
      <c r="AA83" s="78"/>
    </row>
    <row r="84" spans="1:27" ht="15" customHeight="1">
      <c r="A84" s="148"/>
      <c r="B84" s="451"/>
      <c r="C84" s="452"/>
      <c r="D84" s="451"/>
      <c r="E84" s="452"/>
      <c r="F84" s="440"/>
      <c r="G84" s="441"/>
      <c r="H84" s="442"/>
      <c r="I84" s="141"/>
      <c r="J84" s="73"/>
      <c r="K84" s="147" t="s">
        <v>332</v>
      </c>
      <c r="L84" s="146" t="s">
        <v>331</v>
      </c>
      <c r="M84" s="145" t="s">
        <v>330</v>
      </c>
      <c r="N84" s="143"/>
      <c r="O84" s="144"/>
      <c r="P84" s="144"/>
      <c r="Q84" s="143"/>
      <c r="R84" s="75"/>
      <c r="S84" s="75"/>
      <c r="V84" s="83"/>
      <c r="W84" s="82"/>
      <c r="X84" s="81"/>
      <c r="Y84" s="80"/>
      <c r="Z84" s="79"/>
      <c r="AA84" s="78"/>
    </row>
    <row r="85" spans="1:27" ht="15" customHeight="1">
      <c r="A85" s="148"/>
      <c r="B85" s="451"/>
      <c r="C85" s="452"/>
      <c r="D85" s="451"/>
      <c r="E85" s="452"/>
      <c r="F85" s="443"/>
      <c r="G85" s="441"/>
      <c r="H85" s="442"/>
      <c r="I85" s="141"/>
      <c r="J85" s="73"/>
      <c r="K85" s="153" t="s">
        <v>329</v>
      </c>
      <c r="L85" s="152" t="s">
        <v>328</v>
      </c>
      <c r="M85" s="151" t="s">
        <v>327</v>
      </c>
      <c r="N85" s="149"/>
      <c r="O85" s="150"/>
      <c r="P85" s="150"/>
      <c r="Q85" s="149"/>
      <c r="R85" s="75"/>
      <c r="S85" s="75"/>
      <c r="V85" s="83"/>
      <c r="W85" s="82"/>
      <c r="X85" s="81"/>
      <c r="Y85" s="80"/>
      <c r="Z85" s="79"/>
      <c r="AA85" s="78"/>
    </row>
    <row r="86" spans="1:27" ht="15" customHeight="1">
      <c r="A86" s="148"/>
      <c r="B86" s="451"/>
      <c r="C86" s="452"/>
      <c r="D86" s="451"/>
      <c r="E86" s="452"/>
      <c r="F86" s="440"/>
      <c r="G86" s="441"/>
      <c r="H86" s="442"/>
      <c r="I86" s="141"/>
      <c r="J86" s="73"/>
      <c r="K86" s="147" t="s">
        <v>326</v>
      </c>
      <c r="L86" s="146" t="s">
        <v>325</v>
      </c>
      <c r="M86" s="145" t="s">
        <v>324</v>
      </c>
      <c r="N86" s="143"/>
      <c r="O86" s="144"/>
      <c r="P86" s="144"/>
      <c r="Q86" s="143"/>
      <c r="R86" s="75"/>
      <c r="S86" s="75"/>
      <c r="V86" s="83"/>
      <c r="W86" s="82"/>
      <c r="X86" s="81"/>
      <c r="Y86" s="80"/>
      <c r="Z86" s="79"/>
      <c r="AA86" s="78"/>
    </row>
    <row r="87" spans="1:27" ht="15" customHeight="1">
      <c r="A87" s="142"/>
      <c r="B87" s="451"/>
      <c r="C87" s="452"/>
      <c r="D87" s="451"/>
      <c r="E87" s="452"/>
      <c r="F87" s="443"/>
      <c r="G87" s="441"/>
      <c r="H87" s="442"/>
      <c r="I87" s="141"/>
      <c r="J87" s="73"/>
      <c r="K87" s="138"/>
      <c r="L87" s="137"/>
      <c r="M87" s="136"/>
      <c r="N87" s="134"/>
      <c r="O87" s="135"/>
      <c r="P87" s="135"/>
      <c r="Q87" s="134"/>
      <c r="R87" s="75"/>
      <c r="S87" s="75"/>
      <c r="V87" s="83"/>
      <c r="W87" s="82"/>
      <c r="X87" s="81"/>
      <c r="Y87" s="80"/>
      <c r="Z87" s="79"/>
      <c r="AA87" s="78"/>
    </row>
    <row r="88" spans="1:27" ht="15" customHeight="1">
      <c r="A88" s="140"/>
      <c r="B88" s="438"/>
      <c r="C88" s="439"/>
      <c r="D88" s="438"/>
      <c r="E88" s="439"/>
      <c r="F88" s="457"/>
      <c r="G88" s="458"/>
      <c r="H88" s="459"/>
      <c r="I88" s="139"/>
      <c r="J88" s="73"/>
      <c r="K88" s="138"/>
      <c r="L88" s="137"/>
      <c r="M88" s="136"/>
      <c r="N88" s="134"/>
      <c r="O88" s="135"/>
      <c r="P88" s="135"/>
      <c r="Q88" s="134"/>
      <c r="R88" s="75"/>
      <c r="S88" s="75"/>
      <c r="V88" s="83"/>
      <c r="W88" s="82"/>
      <c r="X88" s="81"/>
      <c r="Y88" s="80"/>
      <c r="Z88" s="79"/>
      <c r="AA88" s="78"/>
    </row>
    <row r="89" spans="1:27">
      <c r="A89" s="73"/>
      <c r="B89" s="73"/>
      <c r="C89" s="73"/>
      <c r="D89" s="73"/>
      <c r="E89" s="73"/>
      <c r="F89" s="73"/>
      <c r="G89" s="73"/>
      <c r="H89" s="73"/>
      <c r="I89" s="73"/>
      <c r="J89" s="73"/>
      <c r="K89" s="75"/>
      <c r="L89" s="73"/>
      <c r="M89" s="73"/>
      <c r="N89" s="73"/>
      <c r="O89" s="75"/>
      <c r="P89" s="75"/>
      <c r="R89" s="75"/>
      <c r="S89" s="75"/>
      <c r="V89" s="83"/>
      <c r="W89" s="82"/>
      <c r="X89" s="81"/>
      <c r="Y89" s="80"/>
      <c r="Z89" s="79"/>
      <c r="AA89" s="78"/>
    </row>
    <row r="90" spans="1:27" hidden="1">
      <c r="A90" s="73"/>
      <c r="B90" s="73"/>
      <c r="C90" s="73"/>
      <c r="D90" s="73"/>
      <c r="E90" s="73"/>
      <c r="F90" s="73"/>
      <c r="G90" s="73"/>
      <c r="H90" s="73"/>
      <c r="I90" s="73"/>
      <c r="J90" s="73"/>
      <c r="K90" s="75"/>
      <c r="L90" s="73"/>
      <c r="M90" s="73"/>
      <c r="N90" s="121"/>
      <c r="O90" s="121"/>
      <c r="P90" s="75"/>
      <c r="R90" s="75"/>
      <c r="S90" s="75"/>
      <c r="V90" s="83"/>
      <c r="W90" s="82"/>
      <c r="X90" s="81"/>
      <c r="Y90" s="79"/>
      <c r="Z90" s="79"/>
      <c r="AA90" s="78"/>
    </row>
    <row r="91" spans="1:27" hidden="1">
      <c r="A91" s="133" t="s">
        <v>323</v>
      </c>
      <c r="B91" s="73"/>
      <c r="C91" s="73"/>
      <c r="D91" s="73"/>
      <c r="E91" s="73"/>
      <c r="F91" s="73"/>
      <c r="G91" s="73"/>
      <c r="H91" s="73"/>
      <c r="I91" s="121"/>
      <c r="J91" s="121"/>
      <c r="K91" s="133" t="s">
        <v>323</v>
      </c>
      <c r="L91" s="73"/>
      <c r="M91" s="121"/>
      <c r="N91" s="121"/>
      <c r="O91" s="121"/>
      <c r="P91" s="75"/>
      <c r="R91" s="75"/>
      <c r="S91" s="75"/>
      <c r="V91" s="83"/>
      <c r="W91" s="82"/>
      <c r="X91" s="81"/>
      <c r="Y91" s="79"/>
      <c r="Z91" s="79"/>
      <c r="AA91" s="78"/>
    </row>
    <row r="92" spans="1:27" hidden="1">
      <c r="A92" s="123" t="s">
        <v>321</v>
      </c>
      <c r="B92" s="132" t="s">
        <v>322</v>
      </c>
      <c r="C92" s="73"/>
      <c r="D92" s="73"/>
      <c r="E92" s="73"/>
      <c r="F92" s="73"/>
      <c r="G92" s="73"/>
      <c r="H92" s="73"/>
      <c r="I92" s="121"/>
      <c r="J92" s="121"/>
      <c r="K92" s="123" t="s">
        <v>321</v>
      </c>
      <c r="L92" s="132" t="s">
        <v>322</v>
      </c>
      <c r="M92" s="121"/>
      <c r="N92" s="121"/>
      <c r="O92" s="121"/>
      <c r="P92" s="120"/>
      <c r="R92" s="75"/>
      <c r="S92" s="75"/>
      <c r="V92" s="83"/>
      <c r="W92" s="82"/>
      <c r="X92" s="81"/>
      <c r="Y92" s="131"/>
      <c r="Z92" s="79"/>
      <c r="AA92" s="78"/>
    </row>
    <row r="93" spans="1:27" ht="15.75" hidden="1" customHeight="1">
      <c r="A93" s="122">
        <f>A12</f>
        <v>20148</v>
      </c>
      <c r="B93" s="129" t="s">
        <v>321</v>
      </c>
      <c r="C93" s="73"/>
      <c r="D93" s="73"/>
      <c r="E93" s="73"/>
      <c r="F93" s="73"/>
      <c r="G93" s="73"/>
      <c r="H93" s="73"/>
      <c r="I93" s="121"/>
      <c r="J93" s="121"/>
      <c r="K93" s="122">
        <f>K12</f>
        <v>1134</v>
      </c>
      <c r="L93" s="129" t="s">
        <v>321</v>
      </c>
      <c r="M93" s="121"/>
      <c r="N93" s="121"/>
      <c r="O93" s="121"/>
      <c r="P93" s="120" t="s">
        <v>77</v>
      </c>
      <c r="R93" s="75"/>
      <c r="S93" s="75"/>
      <c r="V93" s="83"/>
      <c r="W93" s="82"/>
      <c r="X93" s="81"/>
      <c r="Y93" s="80"/>
      <c r="Z93" s="79"/>
      <c r="AA93" s="78"/>
    </row>
    <row r="94" spans="1:27" ht="15.75" hidden="1" customHeight="1">
      <c r="A94" s="123" t="s">
        <v>321</v>
      </c>
      <c r="B94" s="130">
        <f>D57</f>
        <v>0</v>
      </c>
      <c r="C94" s="73"/>
      <c r="D94" s="73"/>
      <c r="E94" s="73"/>
      <c r="F94" s="73"/>
      <c r="G94" s="73"/>
      <c r="H94" s="73"/>
      <c r="I94" s="121"/>
      <c r="J94" s="121"/>
      <c r="K94" s="123" t="s">
        <v>321</v>
      </c>
      <c r="L94" s="127">
        <f>N57</f>
        <v>0</v>
      </c>
      <c r="M94" s="121"/>
      <c r="N94" s="121"/>
      <c r="O94" s="121"/>
      <c r="P94" s="120" t="s">
        <v>89</v>
      </c>
      <c r="R94" s="75"/>
      <c r="S94" s="75"/>
      <c r="V94" s="83"/>
      <c r="W94" s="82"/>
      <c r="X94" s="81"/>
      <c r="Y94" s="80"/>
      <c r="Z94" s="79"/>
      <c r="AA94" s="78"/>
    </row>
    <row r="95" spans="1:27" ht="15.75" hidden="1" customHeight="1">
      <c r="A95" s="122">
        <f>A17</f>
        <v>20405</v>
      </c>
      <c r="B95" s="126" t="s">
        <v>321</v>
      </c>
      <c r="I95" s="121"/>
      <c r="J95" s="121"/>
      <c r="K95" s="122">
        <f>K17</f>
        <v>13562</v>
      </c>
      <c r="L95" s="126" t="s">
        <v>321</v>
      </c>
      <c r="M95" s="121"/>
      <c r="N95" s="121"/>
      <c r="O95" s="121"/>
      <c r="P95" s="120" t="s">
        <v>85</v>
      </c>
      <c r="R95" s="75"/>
      <c r="S95" s="111"/>
      <c r="V95" s="83"/>
      <c r="W95" s="82"/>
      <c r="X95" s="81"/>
      <c r="Y95" s="80"/>
      <c r="Z95" s="79"/>
      <c r="AA95" s="78"/>
    </row>
    <row r="96" spans="1:27" ht="15.75" hidden="1" customHeight="1">
      <c r="A96" s="123" t="s">
        <v>321</v>
      </c>
      <c r="B96" s="125">
        <f>I57</f>
        <v>0</v>
      </c>
      <c r="I96" s="121"/>
      <c r="J96" s="121"/>
      <c r="K96" s="123" t="s">
        <v>321</v>
      </c>
      <c r="L96" s="124">
        <f>S57</f>
        <v>0</v>
      </c>
      <c r="M96" s="121"/>
      <c r="N96" s="121"/>
      <c r="O96" s="121"/>
      <c r="P96" s="120" t="s">
        <v>81</v>
      </c>
      <c r="R96" s="75"/>
      <c r="S96" s="111"/>
      <c r="V96" s="83"/>
      <c r="W96" s="82"/>
      <c r="X96" s="81"/>
      <c r="Y96" s="80"/>
      <c r="Z96" s="79"/>
      <c r="AA96" s="78"/>
    </row>
    <row r="97" spans="1:27" ht="15.75" hidden="1" customHeight="1">
      <c r="A97" s="122">
        <f>A22</f>
        <v>20149</v>
      </c>
      <c r="B97" s="129" t="s">
        <v>321</v>
      </c>
      <c r="I97" s="121"/>
      <c r="J97" s="121"/>
      <c r="K97" s="122">
        <f>K22</f>
        <v>13363</v>
      </c>
      <c r="L97" s="129" t="s">
        <v>321</v>
      </c>
      <c r="M97" s="121"/>
      <c r="N97" s="121"/>
      <c r="O97" s="121"/>
      <c r="P97" s="120" t="s">
        <v>110</v>
      </c>
      <c r="R97" s="75"/>
      <c r="V97" s="110"/>
      <c r="W97" s="82"/>
      <c r="X97" s="81"/>
      <c r="Y97" s="79"/>
      <c r="Z97" s="110"/>
    </row>
    <row r="98" spans="1:27" ht="15.75" hidden="1" customHeight="1">
      <c r="A98" s="123" t="s">
        <v>321</v>
      </c>
      <c r="B98" s="128">
        <f>D58</f>
        <v>0</v>
      </c>
      <c r="I98" s="121"/>
      <c r="J98" s="121"/>
      <c r="K98" s="123" t="s">
        <v>321</v>
      </c>
      <c r="L98" s="127">
        <f>N58</f>
        <v>0</v>
      </c>
      <c r="M98" s="121"/>
      <c r="N98" s="121"/>
      <c r="O98" s="121"/>
      <c r="P98" s="120" t="s">
        <v>93</v>
      </c>
      <c r="R98" s="75"/>
      <c r="V98" s="110"/>
      <c r="W98" s="82"/>
      <c r="X98" s="81"/>
      <c r="Y98" s="79"/>
      <c r="Z98" s="110"/>
    </row>
    <row r="99" spans="1:27" ht="15.75" hidden="1" customHeight="1">
      <c r="A99" s="122">
        <f>A27</f>
        <v>20144</v>
      </c>
      <c r="B99" s="126" t="s">
        <v>321</v>
      </c>
      <c r="I99" s="121"/>
      <c r="J99" s="121"/>
      <c r="K99" s="122">
        <f>K27</f>
        <v>15064</v>
      </c>
      <c r="L99" s="126" t="s">
        <v>321</v>
      </c>
      <c r="M99" s="121"/>
      <c r="N99" s="121"/>
      <c r="O99" s="121"/>
      <c r="P99" s="120" t="s">
        <v>90</v>
      </c>
      <c r="R99" s="75"/>
      <c r="V99" s="110"/>
      <c r="W99" s="82"/>
      <c r="X99" s="81"/>
      <c r="Y99" s="79"/>
      <c r="Z99" s="110"/>
    </row>
    <row r="100" spans="1:27" ht="15.75" hidden="1" customHeight="1">
      <c r="A100" s="123" t="s">
        <v>321</v>
      </c>
      <c r="B100" s="125">
        <f>I58</f>
        <v>0</v>
      </c>
      <c r="I100" s="121"/>
      <c r="J100" s="121"/>
      <c r="K100" s="123" t="s">
        <v>321</v>
      </c>
      <c r="L100" s="124">
        <f>S58</f>
        <v>0</v>
      </c>
      <c r="M100" s="121"/>
      <c r="N100" s="121"/>
      <c r="O100" s="121"/>
      <c r="P100" s="120" t="s">
        <v>102</v>
      </c>
      <c r="R100" s="75"/>
      <c r="V100" s="110"/>
      <c r="W100" s="82"/>
      <c r="X100" s="81"/>
      <c r="Y100" s="79"/>
      <c r="Z100" s="110"/>
    </row>
    <row r="101" spans="1:27" ht="15.75" hidden="1" customHeight="1">
      <c r="A101" s="122">
        <f>A32</f>
        <v>20143</v>
      </c>
      <c r="I101" s="121"/>
      <c r="J101" s="121"/>
      <c r="K101" s="122">
        <f>K32</f>
        <v>23739</v>
      </c>
      <c r="L101" s="121"/>
      <c r="M101" s="121"/>
      <c r="N101" s="121"/>
      <c r="O101" s="121"/>
      <c r="P101" s="120" t="s">
        <v>113</v>
      </c>
      <c r="R101" s="75"/>
      <c r="V101" s="110"/>
      <c r="W101" s="82"/>
      <c r="X101" s="81"/>
      <c r="Y101" s="79"/>
      <c r="Z101" s="110"/>
    </row>
    <row r="102" spans="1:27" ht="15.75" hidden="1" customHeight="1">
      <c r="A102" s="123" t="s">
        <v>321</v>
      </c>
      <c r="I102" s="121"/>
      <c r="J102" s="121"/>
      <c r="K102" s="123" t="s">
        <v>321</v>
      </c>
      <c r="L102" s="121"/>
      <c r="M102" s="121"/>
      <c r="N102" s="121"/>
      <c r="O102" s="121"/>
      <c r="P102" s="120" t="s">
        <v>105</v>
      </c>
      <c r="R102" s="75"/>
      <c r="V102" s="110"/>
      <c r="W102" s="82"/>
      <c r="X102" s="81"/>
      <c r="Y102" s="79"/>
      <c r="Z102" s="110"/>
    </row>
    <row r="103" spans="1:27" ht="15.75" hidden="1" customHeight="1">
      <c r="A103" s="122">
        <f>A37</f>
        <v>20146</v>
      </c>
      <c r="I103" s="121"/>
      <c r="J103" s="121"/>
      <c r="K103" s="122">
        <f>K37</f>
        <v>16602</v>
      </c>
      <c r="L103" s="121"/>
      <c r="M103" s="121"/>
      <c r="N103" s="102"/>
      <c r="O103" s="73"/>
      <c r="P103" s="120" t="s">
        <v>3</v>
      </c>
      <c r="R103" s="75"/>
      <c r="V103" s="110"/>
      <c r="W103" s="82"/>
      <c r="X103" s="81"/>
      <c r="Y103" s="79"/>
      <c r="Z103" s="110"/>
    </row>
    <row r="104" spans="1:27" ht="14.25" hidden="1" customHeight="1">
      <c r="A104" s="118"/>
      <c r="B104" s="423" t="e">
        <f>DGET('14.zmB-acsB'!$A$106:$L$262,"celé",B93:C94)</f>
        <v>#NUM!</v>
      </c>
      <c r="C104" s="424"/>
      <c r="I104" s="117"/>
      <c r="J104" s="117"/>
      <c r="K104" s="117"/>
      <c r="L104" s="117"/>
      <c r="M104" s="102"/>
      <c r="N104" s="102"/>
      <c r="O104" s="73"/>
      <c r="P104" s="119"/>
      <c r="R104" s="75"/>
      <c r="V104" s="110"/>
      <c r="W104" s="82"/>
      <c r="X104" s="81"/>
      <c r="Y104" s="79"/>
      <c r="Z104" s="110"/>
    </row>
    <row r="105" spans="1:27" ht="14.25" hidden="1" customHeight="1">
      <c r="A105" s="118"/>
      <c r="I105" s="117"/>
      <c r="J105" s="117"/>
      <c r="K105" s="117"/>
      <c r="L105" s="117"/>
      <c r="M105" s="102"/>
      <c r="N105" s="73"/>
      <c r="O105" s="73"/>
      <c r="P105" s="116"/>
      <c r="R105" s="75"/>
      <c r="V105" s="110"/>
      <c r="W105" s="82"/>
      <c r="X105" s="81"/>
      <c r="Y105" s="79"/>
      <c r="Z105" s="110"/>
    </row>
    <row r="106" spans="1:27" ht="14.25" hidden="1" customHeight="1" thickBot="1">
      <c r="A106" s="115" t="s">
        <v>321</v>
      </c>
      <c r="B106" s="444" t="s">
        <v>320</v>
      </c>
      <c r="C106" s="444"/>
      <c r="D106" s="361" t="s">
        <v>319</v>
      </c>
      <c r="E106" s="361"/>
      <c r="F106" s="114"/>
      <c r="G106" s="374" t="s">
        <v>318</v>
      </c>
      <c r="H106" s="374"/>
      <c r="I106" s="374"/>
      <c r="J106" s="374"/>
      <c r="K106" s="343"/>
      <c r="L106" s="343"/>
      <c r="M106" s="73"/>
      <c r="N106" s="73"/>
      <c r="O106" s="73"/>
      <c r="P106" s="73"/>
      <c r="R106" s="75"/>
      <c r="S106" s="75"/>
      <c r="T106" s="110"/>
      <c r="U106" s="82"/>
      <c r="V106" s="81"/>
      <c r="W106" s="79"/>
      <c r="X106" s="110"/>
      <c r="Z106" s="73"/>
      <c r="AA106" s="73"/>
    </row>
    <row r="107" spans="1:27" ht="14.25" hidden="1" customHeight="1">
      <c r="A107" s="106">
        <v>22956</v>
      </c>
      <c r="B107" s="436" t="s">
        <v>317</v>
      </c>
      <c r="C107" s="437"/>
      <c r="D107" s="375" t="s">
        <v>316</v>
      </c>
      <c r="E107" s="376"/>
      <c r="F107" s="105"/>
      <c r="G107" s="360" t="str">
        <f t="shared" ref="G107:G138" si="0">CONCATENATE(B107," ",D107)</f>
        <v>ČECH Lubomír</v>
      </c>
      <c r="H107" s="360"/>
      <c r="I107" s="360"/>
      <c r="J107" s="360"/>
      <c r="K107" s="108" t="s">
        <v>315</v>
      </c>
      <c r="L107" s="102" t="s">
        <v>121</v>
      </c>
      <c r="M107" s="73"/>
      <c r="N107" s="73"/>
      <c r="O107" s="73"/>
      <c r="P107" s="73"/>
      <c r="R107" s="75"/>
      <c r="S107" s="75"/>
      <c r="T107" s="110"/>
      <c r="U107" s="82"/>
      <c r="V107" s="81"/>
      <c r="W107" s="79"/>
      <c r="X107" s="110"/>
      <c r="Z107" s="73"/>
      <c r="AA107" s="73"/>
    </row>
    <row r="108" spans="1:27" ht="14.25" hidden="1" customHeight="1">
      <c r="A108" s="106">
        <v>10207</v>
      </c>
      <c r="B108" s="354" t="s">
        <v>314</v>
      </c>
      <c r="C108" s="355"/>
      <c r="D108" s="344" t="s">
        <v>313</v>
      </c>
      <c r="E108" s="345"/>
      <c r="F108" s="105"/>
      <c r="G108" s="360" t="str">
        <f t="shared" si="0"/>
        <v>HABADA Jindřich</v>
      </c>
      <c r="H108" s="360"/>
      <c r="I108" s="360"/>
      <c r="J108" s="360"/>
      <c r="K108" s="108" t="s">
        <v>138</v>
      </c>
      <c r="L108" s="112" t="str">
        <f>IF(B3=B268,E268,IF(B3=B269,E269,IF(B3=B270,E270,IF(B3=B271,E271,IF(B3=B272,E272,IF(B3=B273,E273,IF(B3=B274,E274,IF(B3=B275,E275))))))))</f>
        <v>Kostelecký Vojtěch</v>
      </c>
      <c r="M108" s="113"/>
      <c r="N108" s="113"/>
      <c r="O108" s="73"/>
      <c r="P108" s="73"/>
      <c r="R108" s="75"/>
      <c r="S108" s="75"/>
      <c r="T108" s="110"/>
      <c r="U108" s="82"/>
      <c r="V108" s="81"/>
      <c r="W108" s="79"/>
      <c r="X108" s="110"/>
      <c r="Z108" s="73"/>
      <c r="AA108" s="73"/>
    </row>
    <row r="109" spans="1:27" ht="14.25" hidden="1" customHeight="1">
      <c r="A109" s="106">
        <v>4389</v>
      </c>
      <c r="B109" s="354" t="s">
        <v>305</v>
      </c>
      <c r="C109" s="355"/>
      <c r="D109" s="344" t="s">
        <v>312</v>
      </c>
      <c r="E109" s="345"/>
      <c r="F109" s="105"/>
      <c r="G109" s="360" t="str">
        <f t="shared" si="0"/>
        <v>HNÁTEK Karel st.</v>
      </c>
      <c r="H109" s="360"/>
      <c r="I109" s="360"/>
      <c r="J109" s="360"/>
      <c r="K109" s="108" t="s">
        <v>137</v>
      </c>
      <c r="L109" s="112">
        <f>IF(B3=B276,E276,IF(B3=B277,E277,IF(B3=B278,E278,IF(B3=B279,E279,IF(B3=B280,E280,IF(B3=B281,E281,))))))</f>
        <v>0</v>
      </c>
      <c r="M109" s="113"/>
      <c r="N109" s="113"/>
      <c r="O109" s="73"/>
      <c r="P109" s="73"/>
      <c r="R109" s="75"/>
      <c r="S109" s="75"/>
      <c r="T109" s="110"/>
      <c r="U109" s="82"/>
      <c r="V109" s="81"/>
      <c r="W109" s="79"/>
      <c r="X109" s="110"/>
      <c r="Z109" s="73"/>
      <c r="AA109" s="73"/>
    </row>
    <row r="110" spans="1:27" ht="14.25" hidden="1" customHeight="1">
      <c r="A110" s="106">
        <v>22958</v>
      </c>
      <c r="B110" s="354" t="s">
        <v>311</v>
      </c>
      <c r="C110" s="355"/>
      <c r="D110" s="344" t="s">
        <v>172</v>
      </c>
      <c r="E110" s="345"/>
      <c r="F110" s="105"/>
      <c r="G110" s="360" t="str">
        <f t="shared" si="0"/>
        <v>ŠTOČEK Jiří</v>
      </c>
      <c r="H110" s="360"/>
      <c r="I110" s="360"/>
      <c r="J110" s="360"/>
      <c r="K110" s="108" t="s">
        <v>136</v>
      </c>
      <c r="L110" s="102"/>
      <c r="M110" s="73"/>
      <c r="N110" s="73"/>
      <c r="O110" s="73"/>
      <c r="P110" s="73"/>
      <c r="R110" s="75"/>
      <c r="S110" s="75"/>
      <c r="T110" s="110"/>
      <c r="U110" s="82"/>
      <c r="V110" s="81"/>
      <c r="W110" s="79"/>
      <c r="X110" s="110"/>
      <c r="Z110" s="73"/>
      <c r="AA110" s="73"/>
    </row>
    <row r="111" spans="1:27" ht="14.25" hidden="1" customHeight="1">
      <c r="A111" s="106">
        <v>13361</v>
      </c>
      <c r="B111" s="354" t="s">
        <v>310</v>
      </c>
      <c r="C111" s="355"/>
      <c r="D111" s="344" t="s">
        <v>43</v>
      </c>
      <c r="E111" s="345"/>
      <c r="F111" s="105"/>
      <c r="G111" s="360" t="str">
        <f t="shared" si="0"/>
        <v>ŠTOCHL Martin</v>
      </c>
      <c r="H111" s="360"/>
      <c r="I111" s="360"/>
      <c r="J111" s="360"/>
      <c r="K111" s="108" t="s">
        <v>135</v>
      </c>
      <c r="L111" s="102" t="s">
        <v>309</v>
      </c>
      <c r="M111" s="73"/>
      <c r="N111" s="73"/>
      <c r="O111" s="73"/>
      <c r="P111" s="73"/>
      <c r="R111" s="75"/>
      <c r="S111" s="75"/>
      <c r="T111" s="110"/>
      <c r="U111" s="82"/>
      <c r="V111" s="81"/>
      <c r="W111" s="79"/>
      <c r="X111" s="110"/>
      <c r="Z111" s="73"/>
      <c r="AA111" s="73"/>
    </row>
    <row r="112" spans="1:27" ht="14.25" hidden="1" customHeight="1">
      <c r="A112" s="106">
        <v>836</v>
      </c>
      <c r="B112" s="354" t="s">
        <v>299</v>
      </c>
      <c r="C112" s="355"/>
      <c r="D112" s="344" t="s">
        <v>308</v>
      </c>
      <c r="E112" s="345"/>
      <c r="F112" s="105"/>
      <c r="G112" s="360" t="str">
        <f t="shared" si="0"/>
        <v>ŠVARC Antonín</v>
      </c>
      <c r="H112" s="360"/>
      <c r="I112" s="360"/>
      <c r="J112" s="360"/>
      <c r="K112" s="108" t="s">
        <v>134</v>
      </c>
      <c r="L112" s="112">
        <f>IF(L3=B268,E268,IF(L3=B269,E269,IF(L3=B270,E270,IF(L3=B271,E271,IF(L3=B272,E272,IF(L3=B273,E273,IF(L3=B274,E274,IF(L3=B275,E275,))))))))</f>
        <v>0</v>
      </c>
      <c r="M112" s="73"/>
      <c r="N112" s="73"/>
      <c r="O112" s="73"/>
      <c r="P112" s="73"/>
      <c r="R112" s="75"/>
      <c r="S112" s="75"/>
      <c r="T112" s="110"/>
      <c r="U112" s="82"/>
      <c r="V112" s="81"/>
      <c r="W112" s="79"/>
      <c r="X112" s="110"/>
      <c r="Z112" s="73"/>
      <c r="AA112" s="73"/>
    </row>
    <row r="113" spans="1:27" ht="14.25" hidden="1" customHeight="1">
      <c r="A113" s="106">
        <v>751</v>
      </c>
      <c r="B113" s="354" t="s">
        <v>307</v>
      </c>
      <c r="C113" s="355"/>
      <c r="D113" s="344" t="s">
        <v>174</v>
      </c>
      <c r="E113" s="345"/>
      <c r="F113" s="105"/>
      <c r="G113" s="360" t="str">
        <f t="shared" si="0"/>
        <v>TOMEŠ Miroslav</v>
      </c>
      <c r="H113" s="360"/>
      <c r="I113" s="360"/>
      <c r="J113" s="360"/>
      <c r="K113" s="108" t="s">
        <v>133</v>
      </c>
      <c r="L113" s="112" t="str">
        <f>IF(L3=B276,E276,IF(L3=B277,E277,IF(L3=B278,E278,IF(L3=B279,E279,IF(L3=B280,E280,IF(L3=B281,E281,))))))</f>
        <v>Cepl Zdeněk</v>
      </c>
      <c r="M113" s="73"/>
      <c r="N113" s="73"/>
      <c r="O113" s="73"/>
      <c r="P113" s="73"/>
      <c r="R113" s="75"/>
      <c r="S113" s="75"/>
      <c r="T113" s="110"/>
      <c r="U113" s="82"/>
      <c r="V113" s="81"/>
      <c r="W113" s="79"/>
      <c r="X113" s="110"/>
      <c r="Z113" s="73"/>
      <c r="AA113" s="73"/>
    </row>
    <row r="114" spans="1:27" ht="14.25" hidden="1" customHeight="1">
      <c r="A114" s="106">
        <v>15292</v>
      </c>
      <c r="B114" s="354" t="s">
        <v>306</v>
      </c>
      <c r="C114" s="355"/>
      <c r="D114" s="344" t="s">
        <v>35</v>
      </c>
      <c r="E114" s="345"/>
      <c r="F114" s="105"/>
      <c r="G114" s="360" t="str">
        <f t="shared" si="0"/>
        <v>PLÁŠIL Bohumil</v>
      </c>
      <c r="H114" s="360"/>
      <c r="I114" s="360"/>
      <c r="J114" s="360"/>
      <c r="K114" s="108" t="s">
        <v>132</v>
      </c>
      <c r="L114" s="102"/>
      <c r="M114" s="73"/>
      <c r="N114" s="73"/>
      <c r="O114" s="73"/>
      <c r="P114" s="73"/>
      <c r="R114" s="75"/>
      <c r="S114" s="75"/>
      <c r="T114" s="110"/>
      <c r="U114" s="82"/>
      <c r="V114" s="81"/>
      <c r="W114" s="79"/>
      <c r="X114" s="110"/>
      <c r="Z114" s="73"/>
      <c r="AA114" s="73"/>
    </row>
    <row r="115" spans="1:27" ht="14.25" hidden="1" customHeight="1">
      <c r="A115" s="106"/>
      <c r="B115" s="447"/>
      <c r="C115" s="448"/>
      <c r="D115" s="344"/>
      <c r="E115" s="345"/>
      <c r="F115" s="105"/>
      <c r="G115" s="360" t="str">
        <f t="shared" si="0"/>
        <v xml:space="preserve"> </v>
      </c>
      <c r="H115" s="360"/>
      <c r="I115" s="360"/>
      <c r="J115" s="360"/>
      <c r="K115" s="108" t="s">
        <v>131</v>
      </c>
      <c r="L115" s="102"/>
      <c r="M115" s="73"/>
      <c r="N115" s="73"/>
      <c r="O115" s="73"/>
      <c r="P115" s="73"/>
      <c r="R115" s="75"/>
      <c r="S115" s="75"/>
      <c r="T115" s="110"/>
      <c r="U115" s="82"/>
      <c r="V115" s="81"/>
      <c r="W115" s="79"/>
      <c r="X115" s="110"/>
      <c r="Z115" s="73"/>
      <c r="AA115" s="73"/>
    </row>
    <row r="116" spans="1:27" ht="14.25" hidden="1" customHeight="1">
      <c r="A116" s="106"/>
      <c r="B116" s="447"/>
      <c r="C116" s="448"/>
      <c r="D116" s="344"/>
      <c r="E116" s="345"/>
      <c r="F116" s="105"/>
      <c r="G116" s="360" t="str">
        <f t="shared" si="0"/>
        <v xml:space="preserve"> </v>
      </c>
      <c r="H116" s="360"/>
      <c r="I116" s="360"/>
      <c r="J116" s="360"/>
      <c r="K116" s="108" t="s">
        <v>130</v>
      </c>
      <c r="L116" s="102"/>
      <c r="M116" s="73"/>
      <c r="N116" s="73"/>
      <c r="O116" s="73"/>
      <c r="P116" s="73"/>
      <c r="R116" s="75"/>
      <c r="S116" s="75"/>
      <c r="T116" s="110"/>
      <c r="U116" s="82"/>
      <c r="V116" s="81"/>
      <c r="W116" s="79"/>
      <c r="X116" s="110"/>
      <c r="Z116" s="73"/>
      <c r="AA116" s="73"/>
    </row>
    <row r="117" spans="1:27" ht="14.25" hidden="1" customHeight="1">
      <c r="A117" s="103">
        <v>10073</v>
      </c>
      <c r="B117" s="350" t="s">
        <v>305</v>
      </c>
      <c r="C117" s="351"/>
      <c r="D117" s="346" t="s">
        <v>304</v>
      </c>
      <c r="E117" s="347"/>
      <c r="F117" s="77"/>
      <c r="G117" s="343" t="str">
        <f t="shared" si="0"/>
        <v>HNÁTEK Karel ml.</v>
      </c>
      <c r="H117" s="343"/>
      <c r="I117" s="343"/>
      <c r="J117" s="343"/>
      <c r="K117" s="102" t="s">
        <v>303</v>
      </c>
      <c r="L117" s="102"/>
      <c r="M117" s="73"/>
      <c r="N117" s="73"/>
      <c r="O117" s="73"/>
      <c r="P117" s="73"/>
      <c r="R117" s="111"/>
      <c r="S117" s="75"/>
      <c r="T117" s="110"/>
      <c r="U117" s="82"/>
      <c r="V117" s="81"/>
      <c r="W117" s="79"/>
      <c r="X117" s="110"/>
      <c r="Z117" s="73"/>
      <c r="AA117" s="73"/>
    </row>
    <row r="118" spans="1:27" ht="14.25" hidden="1" customHeight="1">
      <c r="A118" s="103">
        <v>782</v>
      </c>
      <c r="B118" s="350" t="s">
        <v>302</v>
      </c>
      <c r="C118" s="351"/>
      <c r="D118" s="346" t="s">
        <v>174</v>
      </c>
      <c r="E118" s="347"/>
      <c r="F118" s="77"/>
      <c r="G118" s="343" t="str">
        <f t="shared" si="0"/>
        <v>MÁLEK Miroslav</v>
      </c>
      <c r="H118" s="343"/>
      <c r="I118" s="343"/>
      <c r="J118" s="343"/>
      <c r="K118" s="102" t="s">
        <v>138</v>
      </c>
      <c r="L118" s="102"/>
      <c r="M118" s="73"/>
      <c r="N118" s="73"/>
      <c r="O118" s="73"/>
      <c r="P118" s="73"/>
      <c r="R118" s="111"/>
      <c r="S118" s="75"/>
      <c r="T118" s="110"/>
      <c r="U118" s="110"/>
      <c r="V118" s="110"/>
      <c r="W118" s="110"/>
      <c r="X118" s="110"/>
      <c r="Z118" s="73"/>
      <c r="AA118" s="73"/>
    </row>
    <row r="119" spans="1:27" ht="14.25" hidden="1" customHeight="1">
      <c r="A119" s="103">
        <v>14500</v>
      </c>
      <c r="B119" s="350" t="s">
        <v>301</v>
      </c>
      <c r="C119" s="351"/>
      <c r="D119" s="346" t="s">
        <v>157</v>
      </c>
      <c r="E119" s="347"/>
      <c r="F119" s="77"/>
      <c r="G119" s="343" t="str">
        <f t="shared" si="0"/>
        <v>MICHÁLEK Jaroslav</v>
      </c>
      <c r="H119" s="343"/>
      <c r="I119" s="343"/>
      <c r="J119" s="343"/>
      <c r="K119" s="102" t="s">
        <v>137</v>
      </c>
      <c r="L119" s="102"/>
      <c r="M119" s="73"/>
      <c r="N119" s="73"/>
      <c r="O119" s="73"/>
      <c r="P119" s="73"/>
      <c r="S119" s="75"/>
      <c r="T119" s="74"/>
      <c r="U119" s="74"/>
      <c r="Z119" s="73"/>
      <c r="AA119" s="73"/>
    </row>
    <row r="120" spans="1:27" ht="14.25" hidden="1" customHeight="1">
      <c r="A120" s="103">
        <v>11242</v>
      </c>
      <c r="B120" s="350" t="s">
        <v>300</v>
      </c>
      <c r="C120" s="351"/>
      <c r="D120" s="346" t="s">
        <v>144</v>
      </c>
      <c r="E120" s="347"/>
      <c r="F120" s="77"/>
      <c r="G120" s="343" t="str">
        <f t="shared" si="0"/>
        <v>STOKLASA Petr</v>
      </c>
      <c r="H120" s="343"/>
      <c r="I120" s="343"/>
      <c r="J120" s="343"/>
      <c r="K120" s="102" t="s">
        <v>136</v>
      </c>
      <c r="L120" s="102"/>
      <c r="M120" s="73"/>
      <c r="N120" s="73"/>
      <c r="O120" s="73"/>
      <c r="P120" s="73"/>
      <c r="S120" s="75"/>
      <c r="T120" s="74"/>
      <c r="U120" s="74"/>
      <c r="Z120" s="73"/>
      <c r="AA120" s="73"/>
    </row>
    <row r="121" spans="1:27" ht="14.25" hidden="1" customHeight="1">
      <c r="A121" s="103">
        <v>14519</v>
      </c>
      <c r="B121" s="350" t="s">
        <v>299</v>
      </c>
      <c r="C121" s="351"/>
      <c r="D121" s="346" t="s">
        <v>40</v>
      </c>
      <c r="E121" s="347"/>
      <c r="F121" s="77"/>
      <c r="G121" s="343" t="str">
        <f t="shared" si="0"/>
        <v>ŠVARC Milan</v>
      </c>
      <c r="H121" s="343"/>
      <c r="I121" s="343"/>
      <c r="J121" s="343"/>
      <c r="K121" s="102" t="s">
        <v>135</v>
      </c>
      <c r="L121" s="102"/>
      <c r="M121" s="73"/>
      <c r="N121" s="73"/>
      <c r="O121" s="73"/>
      <c r="P121" s="73"/>
      <c r="S121" s="75"/>
      <c r="T121" s="74"/>
      <c r="U121" s="74"/>
      <c r="Z121" s="73"/>
      <c r="AA121" s="73"/>
    </row>
    <row r="122" spans="1:27" ht="14.25" hidden="1" customHeight="1">
      <c r="A122" s="103">
        <v>14518</v>
      </c>
      <c r="B122" s="350" t="s">
        <v>298</v>
      </c>
      <c r="C122" s="351"/>
      <c r="D122" s="346" t="s">
        <v>297</v>
      </c>
      <c r="E122" s="347"/>
      <c r="F122" s="77"/>
      <c r="G122" s="343" t="str">
        <f t="shared" si="0"/>
        <v>ŠVARCOVÁ  Petra</v>
      </c>
      <c r="H122" s="343"/>
      <c r="I122" s="343"/>
      <c r="J122" s="343"/>
      <c r="K122" s="102" t="s">
        <v>134</v>
      </c>
      <c r="L122" s="102"/>
      <c r="M122" s="73"/>
      <c r="N122" s="73"/>
      <c r="O122" s="73"/>
      <c r="P122" s="73"/>
      <c r="S122" s="75"/>
      <c r="T122" s="74"/>
      <c r="U122" s="74"/>
      <c r="Z122" s="73"/>
      <c r="AA122" s="73"/>
    </row>
    <row r="123" spans="1:27" ht="14.25" hidden="1" customHeight="1">
      <c r="A123" s="103">
        <v>14372</v>
      </c>
      <c r="B123" s="350" t="s">
        <v>296</v>
      </c>
      <c r="C123" s="351"/>
      <c r="D123" s="352" t="s">
        <v>172</v>
      </c>
      <c r="E123" s="347"/>
      <c r="F123" s="77"/>
      <c r="G123" s="343" t="str">
        <f t="shared" si="0"/>
        <v>SVOZÍLEK Jiří</v>
      </c>
      <c r="H123" s="343"/>
      <c r="I123" s="343"/>
      <c r="J123" s="343"/>
      <c r="K123" s="102" t="s">
        <v>133</v>
      </c>
      <c r="L123" s="102"/>
      <c r="M123" s="73"/>
      <c r="N123" s="73"/>
      <c r="O123" s="73"/>
      <c r="P123" s="73"/>
      <c r="S123" s="75"/>
      <c r="T123" s="74"/>
      <c r="U123" s="74"/>
      <c r="Z123" s="73"/>
      <c r="AA123" s="73"/>
    </row>
    <row r="124" spans="1:27" ht="14.25" hidden="1" customHeight="1">
      <c r="A124" s="103"/>
      <c r="B124" s="455"/>
      <c r="C124" s="456"/>
      <c r="D124" s="346"/>
      <c r="E124" s="347"/>
      <c r="F124" s="77"/>
      <c r="G124" s="343" t="str">
        <f t="shared" si="0"/>
        <v xml:space="preserve"> </v>
      </c>
      <c r="H124" s="343"/>
      <c r="I124" s="343"/>
      <c r="J124" s="343"/>
      <c r="K124" s="102" t="s">
        <v>132</v>
      </c>
      <c r="L124" s="102"/>
      <c r="M124" s="73"/>
      <c r="N124" s="73"/>
      <c r="O124" s="73"/>
      <c r="P124" s="73"/>
      <c r="S124" s="75"/>
      <c r="T124" s="74"/>
      <c r="U124" s="74"/>
      <c r="Z124" s="73"/>
      <c r="AA124" s="73"/>
    </row>
    <row r="125" spans="1:27" ht="14.25" hidden="1" customHeight="1">
      <c r="A125" s="103"/>
      <c r="B125" s="455"/>
      <c r="C125" s="456"/>
      <c r="D125" s="346"/>
      <c r="E125" s="347"/>
      <c r="F125" s="77"/>
      <c r="G125" s="343" t="str">
        <f t="shared" si="0"/>
        <v xml:space="preserve"> </v>
      </c>
      <c r="H125" s="343"/>
      <c r="I125" s="343"/>
      <c r="J125" s="343"/>
      <c r="K125" s="102" t="s">
        <v>131</v>
      </c>
      <c r="L125" s="102"/>
      <c r="M125" s="73"/>
      <c r="N125" s="73"/>
      <c r="O125" s="73"/>
      <c r="P125" s="73"/>
      <c r="S125" s="75"/>
      <c r="T125" s="74"/>
      <c r="U125" s="74"/>
      <c r="Z125" s="73"/>
      <c r="AA125" s="73"/>
    </row>
    <row r="126" spans="1:27" ht="14.25" hidden="1" customHeight="1">
      <c r="A126" s="103"/>
      <c r="B126" s="455"/>
      <c r="C126" s="456"/>
      <c r="D126" s="346"/>
      <c r="E126" s="347"/>
      <c r="F126" s="77"/>
      <c r="G126" s="343" t="str">
        <f t="shared" si="0"/>
        <v xml:space="preserve"> </v>
      </c>
      <c r="H126" s="343"/>
      <c r="I126" s="343"/>
      <c r="J126" s="343"/>
      <c r="K126" s="102" t="s">
        <v>130</v>
      </c>
      <c r="L126" s="102"/>
      <c r="M126" s="73"/>
      <c r="O126" s="73"/>
      <c r="P126" s="73"/>
      <c r="S126" s="75"/>
      <c r="T126" s="74"/>
      <c r="U126" s="74"/>
      <c r="Z126" s="73"/>
      <c r="AA126" s="73"/>
    </row>
    <row r="127" spans="1:27" ht="14.25" hidden="1" customHeight="1">
      <c r="A127" s="106">
        <v>5883</v>
      </c>
      <c r="B127" s="354" t="s">
        <v>295</v>
      </c>
      <c r="C127" s="355"/>
      <c r="D127" s="344" t="s">
        <v>172</v>
      </c>
      <c r="E127" s="345"/>
      <c r="F127" s="105"/>
      <c r="G127" s="360" t="str">
        <f t="shared" si="0"/>
        <v>CERNSTEIN Jiří</v>
      </c>
      <c r="H127" s="360"/>
      <c r="I127" s="360"/>
      <c r="J127" s="360"/>
      <c r="K127" s="108" t="s">
        <v>294</v>
      </c>
      <c r="L127" s="109"/>
      <c r="O127" s="73"/>
      <c r="P127" s="73"/>
      <c r="S127" s="75"/>
      <c r="T127" s="74"/>
      <c r="U127" s="74"/>
      <c r="Z127" s="73"/>
      <c r="AA127" s="73"/>
    </row>
    <row r="128" spans="1:27" ht="14.25" hidden="1" customHeight="1">
      <c r="A128" s="106">
        <v>5879</v>
      </c>
      <c r="B128" s="354" t="s">
        <v>293</v>
      </c>
      <c r="C128" s="355"/>
      <c r="D128" s="344" t="s">
        <v>210</v>
      </c>
      <c r="E128" s="345"/>
      <c r="F128" s="105"/>
      <c r="G128" s="360" t="str">
        <f t="shared" si="0"/>
        <v>MAŠEK  Karel</v>
      </c>
      <c r="H128" s="360"/>
      <c r="I128" s="360"/>
      <c r="J128" s="360"/>
      <c r="K128" s="108" t="s">
        <v>138</v>
      </c>
      <c r="L128" s="109"/>
      <c r="O128" s="73"/>
      <c r="P128" s="73"/>
      <c r="S128" s="75"/>
      <c r="T128" s="74"/>
      <c r="U128" s="74"/>
      <c r="Z128" s="73"/>
      <c r="AA128" s="73"/>
    </row>
    <row r="129" spans="1:27" ht="14.25" hidden="1" customHeight="1">
      <c r="A129" s="106">
        <v>10844</v>
      </c>
      <c r="B129" s="354" t="s">
        <v>292</v>
      </c>
      <c r="C129" s="355"/>
      <c r="D129" s="344" t="s">
        <v>183</v>
      </c>
      <c r="E129" s="345"/>
      <c r="F129" s="105"/>
      <c r="G129" s="360" t="str">
        <f t="shared" si="0"/>
        <v>MÍKA Zdeněk</v>
      </c>
      <c r="H129" s="360"/>
      <c r="I129" s="360"/>
      <c r="J129" s="360"/>
      <c r="K129" s="108" t="s">
        <v>137</v>
      </c>
      <c r="L129" s="109"/>
      <c r="O129" s="73"/>
      <c r="P129" s="73"/>
      <c r="S129" s="75"/>
      <c r="T129" s="74"/>
      <c r="U129" s="74"/>
      <c r="Z129" s="73"/>
      <c r="AA129" s="73"/>
    </row>
    <row r="130" spans="1:27" ht="14.25" hidden="1" customHeight="1">
      <c r="A130" s="106">
        <v>18966</v>
      </c>
      <c r="B130" s="354" t="s">
        <v>291</v>
      </c>
      <c r="C130" s="355"/>
      <c r="D130" s="344" t="s">
        <v>157</v>
      </c>
      <c r="E130" s="345"/>
      <c r="F130" s="105"/>
      <c r="G130" s="360" t="str">
        <f t="shared" si="0"/>
        <v>NOVÁK Jaroslav</v>
      </c>
      <c r="H130" s="360"/>
      <c r="I130" s="360"/>
      <c r="J130" s="360"/>
      <c r="K130" s="108" t="s">
        <v>136</v>
      </c>
      <c r="L130" s="109"/>
      <c r="O130" s="73"/>
      <c r="P130" s="73"/>
      <c r="S130" s="75"/>
      <c r="T130" s="74"/>
      <c r="U130" s="74"/>
      <c r="Z130" s="73"/>
      <c r="AA130" s="73"/>
    </row>
    <row r="131" spans="1:27" ht="14.25" hidden="1" customHeight="1">
      <c r="A131" s="106">
        <v>9477</v>
      </c>
      <c r="B131" s="354" t="s">
        <v>290</v>
      </c>
      <c r="C131" s="355"/>
      <c r="D131" s="344" t="s">
        <v>178</v>
      </c>
      <c r="E131" s="345"/>
      <c r="F131" s="105"/>
      <c r="G131" s="360" t="str">
        <f t="shared" si="0"/>
        <v>PETRÁČEK Jan</v>
      </c>
      <c r="H131" s="360"/>
      <c r="I131" s="360"/>
      <c r="J131" s="360"/>
      <c r="K131" s="108" t="s">
        <v>135</v>
      </c>
      <c r="L131" s="109"/>
      <c r="O131" s="73"/>
      <c r="P131" s="73"/>
      <c r="S131" s="75"/>
      <c r="T131" s="74"/>
      <c r="U131" s="74"/>
      <c r="Z131" s="73"/>
      <c r="AA131" s="73"/>
    </row>
    <row r="132" spans="1:27" ht="14.25" hidden="1" customHeight="1">
      <c r="A132" s="106">
        <v>5880</v>
      </c>
      <c r="B132" s="354" t="s">
        <v>289</v>
      </c>
      <c r="C132" s="355"/>
      <c r="D132" s="344" t="s">
        <v>172</v>
      </c>
      <c r="E132" s="345"/>
      <c r="F132" s="105"/>
      <c r="G132" s="360" t="str">
        <f t="shared" si="0"/>
        <v>SVOBODA Jiří</v>
      </c>
      <c r="H132" s="360"/>
      <c r="I132" s="360"/>
      <c r="J132" s="360"/>
      <c r="K132" s="108" t="s">
        <v>134</v>
      </c>
      <c r="L132" s="109"/>
      <c r="O132" s="73"/>
      <c r="P132" s="73"/>
      <c r="S132" s="75"/>
      <c r="T132" s="74"/>
      <c r="U132" s="74"/>
      <c r="Z132" s="73"/>
      <c r="AA132" s="73"/>
    </row>
    <row r="133" spans="1:27" ht="14.25" hidden="1" customHeight="1">
      <c r="A133" s="106">
        <v>9626</v>
      </c>
      <c r="B133" s="354" t="s">
        <v>288</v>
      </c>
      <c r="C133" s="355"/>
      <c r="D133" s="344" t="s">
        <v>172</v>
      </c>
      <c r="E133" s="345"/>
      <c r="F133" s="105"/>
      <c r="G133" s="360" t="str">
        <f t="shared" si="0"/>
        <v>TŘEŠŇÁK  Jiří</v>
      </c>
      <c r="H133" s="360"/>
      <c r="I133" s="360"/>
      <c r="J133" s="360"/>
      <c r="K133" s="108" t="s">
        <v>133</v>
      </c>
      <c r="L133" s="109"/>
      <c r="O133" s="73"/>
      <c r="P133" s="73"/>
      <c r="S133" s="75"/>
      <c r="T133" s="74"/>
      <c r="U133" s="74"/>
      <c r="Z133" s="73"/>
      <c r="AA133" s="73"/>
    </row>
    <row r="134" spans="1:27" ht="14.25" hidden="1" customHeight="1">
      <c r="A134" s="106">
        <v>5881</v>
      </c>
      <c r="B134" s="354" t="s">
        <v>287</v>
      </c>
      <c r="C134" s="355"/>
      <c r="D134" s="344" t="s">
        <v>216</v>
      </c>
      <c r="E134" s="345"/>
      <c r="F134" s="105"/>
      <c r="G134" s="360" t="str">
        <f t="shared" si="0"/>
        <v>ŠRAJER Václav</v>
      </c>
      <c r="H134" s="360"/>
      <c r="I134" s="360"/>
      <c r="J134" s="360"/>
      <c r="K134" s="108" t="s">
        <v>132</v>
      </c>
      <c r="L134" s="109"/>
      <c r="O134" s="73"/>
      <c r="P134" s="73"/>
      <c r="S134" s="75"/>
      <c r="T134" s="74"/>
      <c r="U134" s="74"/>
      <c r="Z134" s="73"/>
      <c r="AA134" s="73"/>
    </row>
    <row r="135" spans="1:27" ht="14.25" hidden="1" customHeight="1">
      <c r="A135" s="106">
        <v>5169</v>
      </c>
      <c r="B135" s="354" t="s">
        <v>286</v>
      </c>
      <c r="C135" s="355"/>
      <c r="D135" s="344" t="s">
        <v>172</v>
      </c>
      <c r="E135" s="345"/>
      <c r="F135" s="105"/>
      <c r="G135" s="360" t="str">
        <f t="shared" si="0"/>
        <v>NOVOTNÝ Jiří</v>
      </c>
      <c r="H135" s="360"/>
      <c r="I135" s="360"/>
      <c r="J135" s="360"/>
      <c r="K135" s="108" t="s">
        <v>131</v>
      </c>
      <c r="L135" s="109"/>
      <c r="O135" s="73"/>
      <c r="P135" s="73"/>
      <c r="S135" s="75"/>
      <c r="T135" s="74"/>
      <c r="U135" s="74"/>
      <c r="Z135" s="73"/>
      <c r="AA135" s="73"/>
    </row>
    <row r="136" spans="1:27" ht="14.25" hidden="1" customHeight="1">
      <c r="A136" s="106"/>
      <c r="B136" s="447"/>
      <c r="C136" s="448"/>
      <c r="D136" s="344"/>
      <c r="E136" s="345"/>
      <c r="F136" s="105"/>
      <c r="G136" s="360" t="str">
        <f t="shared" si="0"/>
        <v xml:space="preserve"> </v>
      </c>
      <c r="H136" s="360"/>
      <c r="I136" s="360"/>
      <c r="J136" s="360"/>
      <c r="K136" s="108" t="s">
        <v>130</v>
      </c>
      <c r="L136" s="109"/>
      <c r="O136" s="73"/>
      <c r="P136" s="73"/>
      <c r="S136" s="75"/>
      <c r="T136" s="74"/>
      <c r="U136" s="74"/>
      <c r="Z136" s="73"/>
      <c r="AA136" s="73"/>
    </row>
    <row r="137" spans="1:27" ht="14.25" hidden="1" customHeight="1">
      <c r="A137" s="103">
        <v>20738</v>
      </c>
      <c r="B137" s="350" t="s">
        <v>285</v>
      </c>
      <c r="C137" s="351"/>
      <c r="D137" s="346" t="s">
        <v>144</v>
      </c>
      <c r="E137" s="347"/>
      <c r="F137" s="77"/>
      <c r="G137" s="343" t="str">
        <f t="shared" si="0"/>
        <v>KŠÍR Petr</v>
      </c>
      <c r="H137" s="343"/>
      <c r="I137" s="343"/>
      <c r="J137" s="343"/>
      <c r="K137" s="102" t="s">
        <v>284</v>
      </c>
      <c r="L137" s="109"/>
      <c r="O137" s="73"/>
      <c r="P137" s="73"/>
      <c r="S137" s="75"/>
      <c r="T137" s="74"/>
      <c r="U137" s="74"/>
      <c r="Z137" s="73"/>
      <c r="AA137" s="73"/>
    </row>
    <row r="138" spans="1:27" ht="14.25" hidden="1" customHeight="1">
      <c r="A138" s="103">
        <v>20740</v>
      </c>
      <c r="B138" s="350" t="s">
        <v>283</v>
      </c>
      <c r="C138" s="351"/>
      <c r="D138" s="346" t="s">
        <v>43</v>
      </c>
      <c r="E138" s="347"/>
      <c r="F138" s="77"/>
      <c r="G138" s="343" t="str">
        <f t="shared" si="0"/>
        <v>KOVÁŘ Martin</v>
      </c>
      <c r="H138" s="343"/>
      <c r="I138" s="343"/>
      <c r="J138" s="343"/>
      <c r="K138" s="102" t="s">
        <v>138</v>
      </c>
      <c r="L138" s="109"/>
      <c r="O138" s="73"/>
      <c r="P138" s="73"/>
      <c r="S138" s="75"/>
      <c r="T138" s="74"/>
      <c r="U138" s="74"/>
      <c r="Z138" s="73"/>
      <c r="AA138" s="73"/>
    </row>
    <row r="139" spans="1:27" ht="14.25" hidden="1" customHeight="1">
      <c r="A139" s="103">
        <v>17966</v>
      </c>
      <c r="B139" s="350" t="s">
        <v>282</v>
      </c>
      <c r="C139" s="351"/>
      <c r="D139" s="346" t="s">
        <v>146</v>
      </c>
      <c r="E139" s="347"/>
      <c r="F139" s="77"/>
      <c r="G139" s="343" t="str">
        <f t="shared" ref="G139:G170" si="1">CONCATENATE(B139," ",D139)</f>
        <v>SMÉKAL Tomáš</v>
      </c>
      <c r="H139" s="343"/>
      <c r="I139" s="343"/>
      <c r="J139" s="343"/>
      <c r="K139" s="102" t="s">
        <v>137</v>
      </c>
      <c r="L139" s="109"/>
      <c r="O139" s="73"/>
      <c r="P139" s="73"/>
      <c r="S139" s="75"/>
      <c r="T139" s="74"/>
      <c r="U139" s="74"/>
      <c r="Z139" s="73"/>
      <c r="AA139" s="73"/>
    </row>
    <row r="140" spans="1:27" ht="14.25" hidden="1" customHeight="1">
      <c r="A140" s="103">
        <v>24518</v>
      </c>
      <c r="B140" s="350" t="s">
        <v>281</v>
      </c>
      <c r="C140" s="351"/>
      <c r="D140" s="346" t="s">
        <v>280</v>
      </c>
      <c r="E140" s="347"/>
      <c r="F140" s="77"/>
      <c r="G140" s="343" t="str">
        <f t="shared" si="1"/>
        <v>JIRSA Lukáš</v>
      </c>
      <c r="H140" s="343"/>
      <c r="I140" s="343"/>
      <c r="J140" s="343"/>
      <c r="K140" s="102" t="s">
        <v>136</v>
      </c>
      <c r="L140" s="109"/>
      <c r="O140" s="73"/>
      <c r="P140" s="73"/>
      <c r="S140" s="75"/>
      <c r="T140" s="74"/>
      <c r="U140" s="74"/>
      <c r="Z140" s="73"/>
      <c r="AA140" s="73"/>
    </row>
    <row r="141" spans="1:27" ht="14.25" hidden="1" customHeight="1">
      <c r="A141" s="103">
        <v>1070</v>
      </c>
      <c r="B141" s="350" t="s">
        <v>279</v>
      </c>
      <c r="C141" s="351"/>
      <c r="D141" s="346" t="s">
        <v>226</v>
      </c>
      <c r="E141" s="347"/>
      <c r="F141" s="77"/>
      <c r="G141" s="343" t="str">
        <f t="shared" si="1"/>
        <v>KLUGANOST Vít</v>
      </c>
      <c r="H141" s="343"/>
      <c r="I141" s="343"/>
      <c r="J141" s="343"/>
      <c r="K141" s="102" t="s">
        <v>135</v>
      </c>
      <c r="L141" s="109"/>
      <c r="O141" s="73"/>
      <c r="P141" s="73"/>
      <c r="S141" s="75"/>
      <c r="T141" s="74"/>
      <c r="U141" s="74"/>
      <c r="Z141" s="73"/>
      <c r="AA141" s="73"/>
    </row>
    <row r="142" spans="1:27" ht="14.25" hidden="1" customHeight="1">
      <c r="A142" s="103">
        <v>18159</v>
      </c>
      <c r="B142" s="350" t="s">
        <v>278</v>
      </c>
      <c r="C142" s="351"/>
      <c r="D142" s="346" t="s">
        <v>43</v>
      </c>
      <c r="E142" s="347"/>
      <c r="F142" s="77"/>
      <c r="G142" s="343" t="str">
        <f t="shared" si="1"/>
        <v>JELÍNEK Martin</v>
      </c>
      <c r="H142" s="343"/>
      <c r="I142" s="343"/>
      <c r="J142" s="343"/>
      <c r="K142" s="102" t="s">
        <v>134</v>
      </c>
      <c r="L142" s="109"/>
      <c r="O142" s="73"/>
      <c r="P142" s="73"/>
      <c r="S142" s="75"/>
      <c r="T142" s="74"/>
      <c r="U142" s="74"/>
      <c r="Z142" s="73"/>
      <c r="AA142" s="73"/>
    </row>
    <row r="143" spans="1:27" ht="14.25" hidden="1" customHeight="1">
      <c r="A143" s="103">
        <v>21157</v>
      </c>
      <c r="B143" s="350" t="s">
        <v>277</v>
      </c>
      <c r="C143" s="351"/>
      <c r="D143" s="346" t="s">
        <v>178</v>
      </c>
      <c r="E143" s="347"/>
      <c r="F143" s="77"/>
      <c r="G143" s="343" t="str">
        <f t="shared" si="1"/>
        <v>LUKÁŠ Jan</v>
      </c>
      <c r="H143" s="343"/>
      <c r="I143" s="343"/>
      <c r="J143" s="343"/>
      <c r="K143" s="102" t="s">
        <v>133</v>
      </c>
      <c r="L143" s="109"/>
      <c r="O143" s="73"/>
      <c r="P143" s="73"/>
      <c r="S143" s="75"/>
      <c r="T143" s="74"/>
      <c r="U143" s="74"/>
      <c r="Z143" s="73"/>
      <c r="AA143" s="73"/>
    </row>
    <row r="144" spans="1:27" hidden="1">
      <c r="A144" s="103">
        <v>20739</v>
      </c>
      <c r="B144" s="350" t="s">
        <v>275</v>
      </c>
      <c r="C144" s="351"/>
      <c r="D144" s="346" t="s">
        <v>276</v>
      </c>
      <c r="E144" s="347"/>
      <c r="F144" s="77"/>
      <c r="G144" s="343" t="str">
        <f t="shared" si="1"/>
        <v>MAŇOUR Ondřej</v>
      </c>
      <c r="H144" s="343"/>
      <c r="I144" s="343"/>
      <c r="J144" s="343"/>
      <c r="K144" s="102" t="s">
        <v>132</v>
      </c>
      <c r="O144" s="73"/>
      <c r="P144" s="73"/>
      <c r="S144" s="75"/>
      <c r="T144" s="74"/>
      <c r="U144" s="74"/>
      <c r="Z144" s="73"/>
      <c r="AA144" s="73"/>
    </row>
    <row r="145" spans="1:27" hidden="1">
      <c r="A145" s="103">
        <v>25350</v>
      </c>
      <c r="B145" s="350" t="s">
        <v>275</v>
      </c>
      <c r="C145" s="351"/>
      <c r="D145" s="352" t="s">
        <v>274</v>
      </c>
      <c r="E145" s="347"/>
      <c r="F145" s="77"/>
      <c r="G145" s="343" t="str">
        <f t="shared" si="1"/>
        <v>MAŇOUR Kryštof</v>
      </c>
      <c r="H145" s="343"/>
      <c r="I145" s="343"/>
      <c r="J145" s="343"/>
      <c r="K145" s="102" t="s">
        <v>131</v>
      </c>
      <c r="O145" s="73"/>
      <c r="P145" s="73"/>
      <c r="S145" s="75"/>
      <c r="T145" s="74"/>
      <c r="U145" s="74"/>
      <c r="Z145" s="73"/>
      <c r="AA145" s="73"/>
    </row>
    <row r="146" spans="1:27" hidden="1">
      <c r="A146" s="103">
        <v>23177</v>
      </c>
      <c r="B146" s="350" t="s">
        <v>273</v>
      </c>
      <c r="C146" s="351"/>
      <c r="D146" s="352" t="s">
        <v>187</v>
      </c>
      <c r="E146" s="353"/>
      <c r="F146" s="77"/>
      <c r="G146" s="343" t="str">
        <f t="shared" si="1"/>
        <v>KAŠPAR Josef</v>
      </c>
      <c r="H146" s="343"/>
      <c r="I146" s="343"/>
      <c r="J146" s="343"/>
      <c r="K146" s="102" t="s">
        <v>130</v>
      </c>
      <c r="O146" s="73"/>
      <c r="P146" s="73"/>
      <c r="S146" s="75"/>
      <c r="T146" s="74"/>
      <c r="U146" s="74"/>
      <c r="Z146" s="73"/>
      <c r="AA146" s="73"/>
    </row>
    <row r="147" spans="1:27" hidden="1">
      <c r="A147" s="106">
        <v>24713</v>
      </c>
      <c r="B147" s="354" t="s">
        <v>272</v>
      </c>
      <c r="C147" s="355"/>
      <c r="D147" s="344" t="s">
        <v>271</v>
      </c>
      <c r="E147" s="345"/>
      <c r="F147" s="105"/>
      <c r="G147" s="360" t="str">
        <f t="shared" si="1"/>
        <v>BANDASOVÁ Ivana</v>
      </c>
      <c r="H147" s="360"/>
      <c r="I147" s="360"/>
      <c r="J147" s="360"/>
      <c r="K147" s="108" t="s">
        <v>270</v>
      </c>
      <c r="O147" s="73"/>
      <c r="P147" s="73"/>
      <c r="S147" s="75"/>
      <c r="T147" s="74"/>
      <c r="U147" s="74"/>
      <c r="Z147" s="73"/>
      <c r="AA147" s="73"/>
    </row>
    <row r="148" spans="1:27" hidden="1">
      <c r="A148" s="106">
        <v>18910</v>
      </c>
      <c r="B148" s="354" t="s">
        <v>269</v>
      </c>
      <c r="C148" s="355"/>
      <c r="D148" s="344" t="s">
        <v>268</v>
      </c>
      <c r="E148" s="345"/>
      <c r="F148" s="105"/>
      <c r="G148" s="360" t="str">
        <f t="shared" si="1"/>
        <v>DYMÁČKOVÁ Markéta</v>
      </c>
      <c r="H148" s="360"/>
      <c r="I148" s="360"/>
      <c r="J148" s="360"/>
      <c r="K148" s="108" t="s">
        <v>138</v>
      </c>
      <c r="O148" s="73"/>
      <c r="P148" s="73"/>
      <c r="S148" s="75"/>
      <c r="T148" s="74"/>
      <c r="U148" s="74"/>
      <c r="Z148" s="73"/>
      <c r="AA148" s="73"/>
    </row>
    <row r="149" spans="1:27" hidden="1">
      <c r="A149" s="106">
        <v>10264</v>
      </c>
      <c r="B149" s="354" t="s">
        <v>267</v>
      </c>
      <c r="C149" s="355"/>
      <c r="D149" s="344" t="s">
        <v>178</v>
      </c>
      <c r="E149" s="345"/>
      <c r="F149" s="105"/>
      <c r="G149" s="360" t="str">
        <f t="shared" si="1"/>
        <v>KRATOCHVIL Jan</v>
      </c>
      <c r="H149" s="360"/>
      <c r="I149" s="360"/>
      <c r="J149" s="360"/>
      <c r="K149" s="108" t="s">
        <v>137</v>
      </c>
      <c r="O149" s="73"/>
      <c r="P149" s="73"/>
      <c r="S149" s="75"/>
      <c r="T149" s="74"/>
      <c r="U149" s="74"/>
      <c r="Z149" s="73"/>
      <c r="AA149" s="73"/>
    </row>
    <row r="150" spans="1:27" hidden="1">
      <c r="A150" s="106">
        <v>21451</v>
      </c>
      <c r="B150" s="354" t="s">
        <v>266</v>
      </c>
      <c r="C150" s="355"/>
      <c r="D150" s="344" t="s">
        <v>144</v>
      </c>
      <c r="E150" s="345"/>
      <c r="F150" s="105"/>
      <c r="G150" s="360" t="str">
        <f t="shared" si="1"/>
        <v>JANATA Petr</v>
      </c>
      <c r="H150" s="360"/>
      <c r="I150" s="360"/>
      <c r="J150" s="360"/>
      <c r="K150" s="108" t="s">
        <v>136</v>
      </c>
      <c r="O150" s="73"/>
      <c r="P150" s="73"/>
      <c r="S150" s="75"/>
      <c r="T150" s="74"/>
      <c r="U150" s="74"/>
      <c r="Z150" s="73"/>
      <c r="AA150" s="73"/>
    </row>
    <row r="151" spans="1:27" hidden="1">
      <c r="A151" s="106">
        <v>12386</v>
      </c>
      <c r="B151" s="354" t="s">
        <v>265</v>
      </c>
      <c r="C151" s="355"/>
      <c r="D151" s="344" t="s">
        <v>146</v>
      </c>
      <c r="E151" s="345"/>
      <c r="F151" s="105"/>
      <c r="G151" s="360" t="str">
        <f t="shared" si="1"/>
        <v>JÍCHA Tomáš</v>
      </c>
      <c r="H151" s="360"/>
      <c r="I151" s="360"/>
      <c r="J151" s="360"/>
      <c r="K151" s="108" t="s">
        <v>135</v>
      </c>
      <c r="O151" s="73"/>
      <c r="P151" s="73"/>
      <c r="S151" s="75"/>
      <c r="T151" s="74"/>
      <c r="U151" s="74"/>
      <c r="Z151" s="73"/>
      <c r="AA151" s="73"/>
    </row>
    <row r="152" spans="1:27" hidden="1">
      <c r="A152" s="106">
        <v>24714</v>
      </c>
      <c r="B152" s="354" t="s">
        <v>264</v>
      </c>
      <c r="C152" s="355"/>
      <c r="D152" s="344" t="s">
        <v>263</v>
      </c>
      <c r="E152" s="345"/>
      <c r="F152" s="105"/>
      <c r="G152" s="360" t="str">
        <f t="shared" si="1"/>
        <v>JIRÁSKOVÁ Gabriela</v>
      </c>
      <c r="H152" s="360"/>
      <c r="I152" s="360"/>
      <c r="J152" s="360"/>
      <c r="K152" s="108" t="s">
        <v>134</v>
      </c>
      <c r="O152" s="73"/>
      <c r="P152" s="73"/>
      <c r="S152" s="75"/>
      <c r="T152" s="74"/>
      <c r="U152" s="74"/>
      <c r="Z152" s="73"/>
      <c r="AA152" s="73"/>
    </row>
    <row r="153" spans="1:27" hidden="1">
      <c r="A153" s="106">
        <v>2590</v>
      </c>
      <c r="B153" s="354" t="s">
        <v>262</v>
      </c>
      <c r="C153" s="355"/>
      <c r="D153" s="344" t="s">
        <v>144</v>
      </c>
      <c r="E153" s="345"/>
      <c r="F153" s="105"/>
      <c r="G153" s="360" t="str">
        <f t="shared" si="1"/>
        <v>KAPAL  Petr</v>
      </c>
      <c r="H153" s="360"/>
      <c r="I153" s="360"/>
      <c r="J153" s="360"/>
      <c r="K153" s="108" t="s">
        <v>133</v>
      </c>
      <c r="O153" s="73"/>
      <c r="P153" s="73"/>
      <c r="S153" s="75"/>
      <c r="T153" s="74"/>
      <c r="U153" s="74"/>
      <c r="Z153" s="73"/>
      <c r="AA153" s="73"/>
    </row>
    <row r="154" spans="1:27" hidden="1">
      <c r="A154" s="106">
        <v>25607</v>
      </c>
      <c r="B154" s="354" t="s">
        <v>261</v>
      </c>
      <c r="C154" s="355"/>
      <c r="D154" s="344" t="s">
        <v>260</v>
      </c>
      <c r="E154" s="345"/>
      <c r="F154" s="105"/>
      <c r="G154" s="360" t="str">
        <f t="shared" si="1"/>
        <v>KAPROVÁ Ludmila</v>
      </c>
      <c r="H154" s="360"/>
      <c r="I154" s="360"/>
      <c r="J154" s="360"/>
      <c r="K154" s="108" t="s">
        <v>132</v>
      </c>
      <c r="O154" s="73"/>
      <c r="P154" s="73"/>
      <c r="S154" s="75"/>
      <c r="T154" s="74"/>
      <c r="U154" s="74"/>
      <c r="Z154" s="73"/>
      <c r="AA154" s="73"/>
    </row>
    <row r="155" spans="1:27" hidden="1">
      <c r="A155" s="106">
        <v>13398</v>
      </c>
      <c r="B155" s="354" t="s">
        <v>164</v>
      </c>
      <c r="C155" s="355"/>
      <c r="D155" s="344" t="s">
        <v>200</v>
      </c>
      <c r="E155" s="345"/>
      <c r="F155" s="105"/>
      <c r="G155" s="360" t="str">
        <f t="shared" si="1"/>
        <v>MUSIL Ladislav</v>
      </c>
      <c r="H155" s="360"/>
      <c r="I155" s="360"/>
      <c r="J155" s="360"/>
      <c r="K155" s="108" t="s">
        <v>131</v>
      </c>
      <c r="O155" s="73"/>
      <c r="P155" s="73"/>
      <c r="S155" s="75"/>
      <c r="T155" s="74"/>
      <c r="U155" s="74"/>
      <c r="Z155" s="73"/>
      <c r="AA155" s="73"/>
    </row>
    <row r="156" spans="1:27" hidden="1">
      <c r="A156" s="106">
        <v>20059</v>
      </c>
      <c r="B156" s="354" t="s">
        <v>259</v>
      </c>
      <c r="C156" s="355"/>
      <c r="D156" s="344" t="s">
        <v>258</v>
      </c>
      <c r="E156" s="345"/>
      <c r="F156" s="105"/>
      <c r="G156" s="360" t="str">
        <f t="shared" si="1"/>
        <v>SOMOLÍKOVÁ  Emílie</v>
      </c>
      <c r="H156" s="360"/>
      <c r="I156" s="360"/>
      <c r="J156" s="360"/>
      <c r="K156" s="108" t="s">
        <v>130</v>
      </c>
      <c r="O156" s="73"/>
      <c r="P156" s="73"/>
      <c r="S156" s="75"/>
      <c r="T156" s="74"/>
      <c r="U156" s="74"/>
      <c r="Z156" s="73"/>
      <c r="AA156" s="73"/>
    </row>
    <row r="157" spans="1:27" hidden="1">
      <c r="A157" s="106">
        <v>21028</v>
      </c>
      <c r="B157" s="354" t="s">
        <v>257</v>
      </c>
      <c r="C157" s="355"/>
      <c r="D157" s="344" t="s">
        <v>256</v>
      </c>
      <c r="E157" s="345"/>
      <c r="F157" s="105"/>
      <c r="G157" s="360" t="str">
        <f t="shared" si="1"/>
        <v>ŠŤOVÍČEK  Pavel</v>
      </c>
      <c r="H157" s="360"/>
      <c r="I157" s="360"/>
      <c r="J157" s="360"/>
      <c r="K157" s="108" t="s">
        <v>129</v>
      </c>
      <c r="O157" s="73"/>
      <c r="P157" s="73"/>
      <c r="S157" s="75"/>
      <c r="T157" s="74"/>
      <c r="U157" s="74"/>
      <c r="Z157" s="73"/>
      <c r="AA157" s="73"/>
    </row>
    <row r="158" spans="1:27" hidden="1">
      <c r="A158" s="106">
        <v>24715</v>
      </c>
      <c r="B158" s="354" t="s">
        <v>255</v>
      </c>
      <c r="C158" s="355"/>
      <c r="D158" s="344" t="s">
        <v>254</v>
      </c>
      <c r="E158" s="345"/>
      <c r="F158" s="105"/>
      <c r="G158" s="360" t="str">
        <f t="shared" si="1"/>
        <v>VÁCLAVKOVÁ Eva</v>
      </c>
      <c r="H158" s="360"/>
      <c r="I158" s="360"/>
      <c r="J158" s="360"/>
      <c r="K158" s="108" t="s">
        <v>128</v>
      </c>
      <c r="O158" s="73"/>
      <c r="P158" s="73"/>
      <c r="S158" s="75"/>
      <c r="T158" s="74"/>
      <c r="U158" s="74"/>
      <c r="Z158" s="73"/>
      <c r="AA158" s="73"/>
    </row>
    <row r="159" spans="1:27" hidden="1">
      <c r="A159" s="106">
        <v>10974</v>
      </c>
      <c r="B159" s="354" t="s">
        <v>253</v>
      </c>
      <c r="C159" s="355"/>
      <c r="D159" s="344" t="s">
        <v>252</v>
      </c>
      <c r="E159" s="345"/>
      <c r="F159" s="105"/>
      <c r="G159" s="360" t="str">
        <f t="shared" si="1"/>
        <v>ZACHAŘ Čeněk</v>
      </c>
      <c r="H159" s="360"/>
      <c r="I159" s="360"/>
      <c r="J159" s="360"/>
      <c r="K159" s="108" t="s">
        <v>127</v>
      </c>
      <c r="O159" s="73"/>
      <c r="P159" s="73"/>
      <c r="S159" s="75"/>
      <c r="T159" s="74"/>
      <c r="U159" s="74"/>
      <c r="Z159" s="73"/>
      <c r="AA159" s="73"/>
    </row>
    <row r="160" spans="1:27" hidden="1">
      <c r="A160" s="103">
        <v>10912</v>
      </c>
      <c r="B160" s="350" t="s">
        <v>251</v>
      </c>
      <c r="C160" s="351"/>
      <c r="D160" s="352" t="s">
        <v>157</v>
      </c>
      <c r="E160" s="347"/>
      <c r="F160" s="77"/>
      <c r="G160" s="343" t="str">
        <f t="shared" si="1"/>
        <v>ŠMEJKAL  Jaroslav</v>
      </c>
      <c r="H160" s="343"/>
      <c r="I160" s="343"/>
      <c r="J160" s="343"/>
      <c r="K160" s="102" t="s">
        <v>250</v>
      </c>
      <c r="O160" s="73"/>
      <c r="P160" s="73"/>
      <c r="S160" s="75"/>
      <c r="T160" s="74"/>
      <c r="U160" s="74"/>
      <c r="Z160" s="73"/>
      <c r="AA160" s="73"/>
    </row>
    <row r="161" spans="1:27" hidden="1">
      <c r="A161" s="103">
        <v>25485</v>
      </c>
      <c r="B161" s="350" t="s">
        <v>249</v>
      </c>
      <c r="C161" s="351"/>
      <c r="D161" s="352" t="s">
        <v>178</v>
      </c>
      <c r="E161" s="347"/>
      <c r="F161" s="77"/>
      <c r="G161" s="343" t="str">
        <f t="shared" si="1"/>
        <v>NECKÁŘ Jan</v>
      </c>
      <c r="H161" s="343"/>
      <c r="I161" s="343"/>
      <c r="J161" s="343"/>
      <c r="K161" s="102" t="s">
        <v>138</v>
      </c>
      <c r="O161" s="73"/>
      <c r="P161" s="73"/>
      <c r="S161" s="75"/>
      <c r="T161" s="74"/>
      <c r="U161" s="74"/>
      <c r="Z161" s="73"/>
      <c r="AA161" s="73"/>
    </row>
    <row r="162" spans="1:27" hidden="1">
      <c r="A162" s="103">
        <v>19667</v>
      </c>
      <c r="B162" s="350" t="s">
        <v>248</v>
      </c>
      <c r="C162" s="351"/>
      <c r="D162" s="352" t="s">
        <v>31</v>
      </c>
      <c r="E162" s="347"/>
      <c r="F162" s="77"/>
      <c r="G162" s="343" t="str">
        <f t="shared" si="1"/>
        <v>VYKOUKOVÁ Jitka</v>
      </c>
      <c r="H162" s="343"/>
      <c r="I162" s="343"/>
      <c r="J162" s="343"/>
      <c r="K162" s="102" t="s">
        <v>137</v>
      </c>
      <c r="O162" s="73"/>
      <c r="P162" s="73"/>
      <c r="S162" s="75"/>
      <c r="T162" s="74"/>
      <c r="U162" s="74"/>
      <c r="Z162" s="73"/>
      <c r="AA162" s="73"/>
    </row>
    <row r="163" spans="1:27" hidden="1">
      <c r="A163" s="103">
        <v>14557</v>
      </c>
      <c r="B163" s="350" t="s">
        <v>247</v>
      </c>
      <c r="C163" s="351"/>
      <c r="D163" s="352" t="s">
        <v>172</v>
      </c>
      <c r="E163" s="347"/>
      <c r="F163" s="77"/>
      <c r="G163" s="343" t="str">
        <f t="shared" si="1"/>
        <v>PETER Jiří</v>
      </c>
      <c r="H163" s="343"/>
      <c r="I163" s="343"/>
      <c r="J163" s="343"/>
      <c r="K163" s="102" t="s">
        <v>136</v>
      </c>
      <c r="O163" s="73"/>
      <c r="P163" s="73"/>
      <c r="S163" s="75"/>
      <c r="T163" s="74"/>
      <c r="U163" s="74"/>
      <c r="Z163" s="73"/>
      <c r="AA163" s="73"/>
    </row>
    <row r="164" spans="1:27" hidden="1">
      <c r="A164" s="103">
        <v>21413</v>
      </c>
      <c r="B164" s="350" t="s">
        <v>246</v>
      </c>
      <c r="C164" s="351"/>
      <c r="D164" s="352" t="s">
        <v>172</v>
      </c>
      <c r="E164" s="347"/>
      <c r="F164" s="77"/>
      <c r="G164" s="343" t="str">
        <f t="shared" si="1"/>
        <v>HAKEN Jiří</v>
      </c>
      <c r="H164" s="343"/>
      <c r="I164" s="343"/>
      <c r="J164" s="343"/>
      <c r="K164" s="102" t="s">
        <v>135</v>
      </c>
      <c r="O164" s="73"/>
      <c r="P164" s="73"/>
      <c r="S164" s="75"/>
      <c r="T164" s="74"/>
      <c r="U164" s="74"/>
      <c r="Z164" s="73"/>
      <c r="AA164" s="73"/>
    </row>
    <row r="165" spans="1:27" hidden="1">
      <c r="A165" s="103">
        <v>1087</v>
      </c>
      <c r="B165" s="350" t="s">
        <v>245</v>
      </c>
      <c r="C165" s="351"/>
      <c r="D165" s="352" t="s">
        <v>244</v>
      </c>
      <c r="E165" s="347"/>
      <c r="F165" s="77"/>
      <c r="G165" s="343" t="str">
        <f t="shared" si="1"/>
        <v>PYTLÍKOVÁ Květa</v>
      </c>
      <c r="H165" s="343"/>
      <c r="I165" s="343"/>
      <c r="J165" s="343"/>
      <c r="K165" s="102" t="s">
        <v>134</v>
      </c>
      <c r="O165" s="73"/>
      <c r="P165" s="73"/>
      <c r="S165" s="75"/>
      <c r="T165" s="74"/>
      <c r="U165" s="74"/>
      <c r="Z165" s="73"/>
      <c r="AA165" s="73"/>
    </row>
    <row r="166" spans="1:27" hidden="1">
      <c r="A166" s="103">
        <v>1305</v>
      </c>
      <c r="B166" s="350" t="s">
        <v>243</v>
      </c>
      <c r="C166" s="351"/>
      <c r="D166" s="352" t="s">
        <v>32</v>
      </c>
      <c r="E166" s="347"/>
      <c r="F166" s="77"/>
      <c r="G166" s="343" t="str">
        <f t="shared" si="1"/>
        <v>MANSFELDOVÁ Jiřina</v>
      </c>
      <c r="H166" s="343"/>
      <c r="I166" s="343"/>
      <c r="J166" s="343"/>
      <c r="K166" s="102" t="s">
        <v>133</v>
      </c>
      <c r="O166" s="73"/>
      <c r="P166" s="73"/>
      <c r="S166" s="75"/>
      <c r="T166" s="74"/>
      <c r="U166" s="74"/>
      <c r="Z166" s="73"/>
      <c r="AA166" s="73"/>
    </row>
    <row r="167" spans="1:27" hidden="1">
      <c r="A167" s="103">
        <v>14349</v>
      </c>
      <c r="B167" s="445" t="s">
        <v>242</v>
      </c>
      <c r="C167" s="446"/>
      <c r="D167" s="358" t="s">
        <v>31</v>
      </c>
      <c r="E167" s="359"/>
      <c r="F167" s="77"/>
      <c r="G167" s="343" t="str">
        <f t="shared" si="1"/>
        <v>RUNTSCHOVÁ Jitka</v>
      </c>
      <c r="H167" s="343"/>
      <c r="I167" s="343"/>
      <c r="J167" s="343"/>
      <c r="K167" s="102" t="s">
        <v>132</v>
      </c>
      <c r="O167" s="73"/>
      <c r="P167" s="73"/>
      <c r="S167" s="75"/>
      <c r="T167" s="74"/>
      <c r="U167" s="74"/>
      <c r="Z167" s="73"/>
      <c r="AA167" s="73"/>
    </row>
    <row r="168" spans="1:27" hidden="1">
      <c r="A168" s="103">
        <v>15944</v>
      </c>
      <c r="B168" s="350" t="s">
        <v>241</v>
      </c>
      <c r="C168" s="351"/>
      <c r="D168" s="352" t="s">
        <v>154</v>
      </c>
      <c r="E168" s="347"/>
      <c r="F168" s="77"/>
      <c r="G168" s="343" t="str">
        <f t="shared" si="1"/>
        <v>PYTLÍK Jakub</v>
      </c>
      <c r="H168" s="343"/>
      <c r="I168" s="343"/>
      <c r="J168" s="343"/>
      <c r="K168" s="102" t="s">
        <v>131</v>
      </c>
      <c r="O168" s="73"/>
      <c r="P168" s="73"/>
      <c r="S168" s="75"/>
      <c r="T168" s="74"/>
      <c r="U168" s="74"/>
      <c r="Z168" s="73"/>
      <c r="AA168" s="73"/>
    </row>
    <row r="169" spans="1:27" hidden="1">
      <c r="A169" s="103"/>
      <c r="B169" s="350"/>
      <c r="C169" s="351"/>
      <c r="D169" s="346"/>
      <c r="E169" s="347"/>
      <c r="F169" s="77"/>
      <c r="G169" s="343" t="str">
        <f t="shared" si="1"/>
        <v xml:space="preserve"> </v>
      </c>
      <c r="H169" s="343"/>
      <c r="I169" s="343"/>
      <c r="J169" s="343"/>
      <c r="K169" s="102" t="s">
        <v>130</v>
      </c>
      <c r="O169" s="73"/>
      <c r="P169" s="73"/>
      <c r="S169" s="75"/>
      <c r="T169" s="74"/>
      <c r="U169" s="74"/>
      <c r="Z169" s="73"/>
      <c r="AA169" s="73"/>
    </row>
    <row r="170" spans="1:27" hidden="1">
      <c r="A170" s="106">
        <v>19845</v>
      </c>
      <c r="B170" s="354" t="s">
        <v>240</v>
      </c>
      <c r="C170" s="355"/>
      <c r="D170" s="344" t="s">
        <v>239</v>
      </c>
      <c r="E170" s="345"/>
      <c r="F170" s="105"/>
      <c r="G170" s="360" t="str">
        <f t="shared" si="1"/>
        <v>VÁVRA Ivo</v>
      </c>
      <c r="H170" s="360"/>
      <c r="I170" s="360"/>
      <c r="J170" s="360"/>
      <c r="K170" s="108" t="s">
        <v>238</v>
      </c>
      <c r="O170" s="73"/>
      <c r="P170" s="73"/>
      <c r="S170" s="75"/>
      <c r="T170" s="74"/>
      <c r="U170" s="74"/>
      <c r="Z170" s="73"/>
      <c r="AA170" s="73"/>
    </row>
    <row r="171" spans="1:27" hidden="1">
      <c r="A171" s="106">
        <v>823</v>
      </c>
      <c r="B171" s="354" t="s">
        <v>237</v>
      </c>
      <c r="C171" s="355"/>
      <c r="D171" s="344" t="s">
        <v>203</v>
      </c>
      <c r="E171" s="345"/>
      <c r="F171" s="105"/>
      <c r="G171" s="360" t="str">
        <f t="shared" ref="G171:G202" si="2">CONCATENATE(B171," ",D171)</f>
        <v>MYŠIČKOVÁ Jana</v>
      </c>
      <c r="H171" s="360"/>
      <c r="I171" s="360"/>
      <c r="J171" s="360"/>
      <c r="K171" s="108" t="s">
        <v>138</v>
      </c>
      <c r="O171" s="73"/>
      <c r="P171" s="73"/>
      <c r="S171" s="75"/>
      <c r="T171" s="74"/>
      <c r="U171" s="74"/>
      <c r="Z171" s="73"/>
      <c r="AA171" s="73"/>
    </row>
    <row r="172" spans="1:27" hidden="1">
      <c r="A172" s="106">
        <v>9966</v>
      </c>
      <c r="B172" s="354" t="s">
        <v>236</v>
      </c>
      <c r="C172" s="355"/>
      <c r="D172" s="344" t="s">
        <v>157</v>
      </c>
      <c r="E172" s="345"/>
      <c r="F172" s="105"/>
      <c r="G172" s="360" t="str">
        <f t="shared" si="2"/>
        <v>BĚLOHLÁVEK Jaroslav</v>
      </c>
      <c r="H172" s="360"/>
      <c r="I172" s="360"/>
      <c r="J172" s="360"/>
      <c r="K172" s="108" t="s">
        <v>137</v>
      </c>
      <c r="O172" s="73"/>
      <c r="P172" s="73"/>
      <c r="S172" s="75"/>
      <c r="T172" s="74"/>
      <c r="U172" s="74"/>
      <c r="Z172" s="73"/>
      <c r="AA172" s="73"/>
    </row>
    <row r="173" spans="1:27" hidden="1">
      <c r="A173" s="106">
        <v>1372</v>
      </c>
      <c r="B173" s="354" t="s">
        <v>235</v>
      </c>
      <c r="C173" s="355"/>
      <c r="D173" s="344" t="s">
        <v>172</v>
      </c>
      <c r="E173" s="345"/>
      <c r="F173" s="105"/>
      <c r="G173" s="360" t="str">
        <f t="shared" si="2"/>
        <v>VILÍMOVSKÝ Jiří</v>
      </c>
      <c r="H173" s="360"/>
      <c r="I173" s="360"/>
      <c r="J173" s="360"/>
      <c r="K173" s="108" t="s">
        <v>136</v>
      </c>
      <c r="O173" s="73"/>
      <c r="P173" s="73"/>
      <c r="S173" s="75"/>
      <c r="T173" s="74"/>
      <c r="U173" s="74"/>
      <c r="Z173" s="73"/>
      <c r="AA173" s="73"/>
    </row>
    <row r="174" spans="1:27" hidden="1">
      <c r="A174" s="106">
        <v>1366</v>
      </c>
      <c r="B174" s="354" t="s">
        <v>219</v>
      </c>
      <c r="C174" s="355"/>
      <c r="D174" s="344" t="s">
        <v>170</v>
      </c>
      <c r="E174" s="345"/>
      <c r="F174" s="105"/>
      <c r="G174" s="360" t="str">
        <f t="shared" si="2"/>
        <v>STRNAD Vladimír</v>
      </c>
      <c r="H174" s="360"/>
      <c r="I174" s="360"/>
      <c r="J174" s="360"/>
      <c r="K174" s="108" t="s">
        <v>135</v>
      </c>
      <c r="O174" s="73"/>
      <c r="P174" s="73"/>
      <c r="S174" s="75"/>
      <c r="T174" s="74"/>
      <c r="U174" s="74"/>
      <c r="Z174" s="73"/>
      <c r="AA174" s="73"/>
    </row>
    <row r="175" spans="1:27" hidden="1">
      <c r="A175" s="106">
        <v>834</v>
      </c>
      <c r="B175" s="354" t="s">
        <v>234</v>
      </c>
      <c r="C175" s="355"/>
      <c r="D175" s="344" t="s">
        <v>233</v>
      </c>
      <c r="E175" s="345"/>
      <c r="F175" s="105"/>
      <c r="G175" s="360" t="str">
        <f t="shared" si="2"/>
        <v>ŠPIČKOVÁ  Johana</v>
      </c>
      <c r="H175" s="360"/>
      <c r="I175" s="360"/>
      <c r="J175" s="360"/>
      <c r="K175" s="108" t="s">
        <v>134</v>
      </c>
      <c r="O175" s="73"/>
      <c r="P175" s="73"/>
      <c r="S175" s="75"/>
      <c r="T175" s="74"/>
      <c r="U175" s="74"/>
      <c r="Z175" s="73"/>
      <c r="AA175" s="73"/>
    </row>
    <row r="176" spans="1:27" hidden="1">
      <c r="A176" s="106">
        <v>13850</v>
      </c>
      <c r="B176" s="354" t="s">
        <v>232</v>
      </c>
      <c r="C176" s="355"/>
      <c r="D176" s="344" t="s">
        <v>210</v>
      </c>
      <c r="E176" s="345"/>
      <c r="F176" s="105"/>
      <c r="G176" s="360" t="str">
        <f t="shared" si="2"/>
        <v>WOLF Karel</v>
      </c>
      <c r="H176" s="360"/>
      <c r="I176" s="360"/>
      <c r="J176" s="360"/>
      <c r="K176" s="108" t="s">
        <v>133</v>
      </c>
      <c r="O176" s="73"/>
      <c r="P176" s="73"/>
      <c r="S176" s="75"/>
      <c r="T176" s="74"/>
      <c r="U176" s="74"/>
      <c r="Z176" s="73"/>
      <c r="AA176" s="73"/>
    </row>
    <row r="177" spans="1:27" hidden="1">
      <c r="A177" s="106">
        <v>21853</v>
      </c>
      <c r="B177" s="354" t="s">
        <v>231</v>
      </c>
      <c r="C177" s="355"/>
      <c r="D177" s="344" t="s">
        <v>210</v>
      </c>
      <c r="E177" s="345"/>
      <c r="F177" s="105"/>
      <c r="G177" s="360" t="str">
        <f t="shared" si="2"/>
        <v>SVITAVSKÝ Karel</v>
      </c>
      <c r="H177" s="360"/>
      <c r="I177" s="360"/>
      <c r="J177" s="360"/>
      <c r="K177" s="108" t="s">
        <v>132</v>
      </c>
      <c r="O177" s="73"/>
      <c r="P177" s="73"/>
      <c r="S177" s="75"/>
      <c r="T177" s="74"/>
      <c r="U177" s="74"/>
      <c r="Z177" s="73"/>
      <c r="AA177" s="73"/>
    </row>
    <row r="178" spans="1:27" hidden="1">
      <c r="A178" s="106"/>
      <c r="B178" s="354"/>
      <c r="C178" s="355"/>
      <c r="D178" s="344"/>
      <c r="E178" s="345"/>
      <c r="F178" s="105"/>
      <c r="G178" s="360" t="str">
        <f t="shared" si="2"/>
        <v xml:space="preserve"> </v>
      </c>
      <c r="H178" s="360"/>
      <c r="I178" s="360"/>
      <c r="J178" s="360"/>
      <c r="K178" s="108" t="s">
        <v>131</v>
      </c>
      <c r="O178" s="73"/>
      <c r="P178" s="73"/>
      <c r="S178" s="75"/>
      <c r="T178" s="74"/>
      <c r="U178" s="74"/>
      <c r="Z178" s="73"/>
      <c r="AA178" s="73"/>
    </row>
    <row r="179" spans="1:27" hidden="1">
      <c r="A179" s="106"/>
      <c r="B179" s="354"/>
      <c r="C179" s="355"/>
      <c r="D179" s="344"/>
      <c r="E179" s="345"/>
      <c r="F179" s="105"/>
      <c r="G179" s="360" t="str">
        <f t="shared" si="2"/>
        <v xml:space="preserve"> </v>
      </c>
      <c r="H179" s="360"/>
      <c r="I179" s="360"/>
      <c r="J179" s="360"/>
      <c r="K179" s="108" t="s">
        <v>130</v>
      </c>
      <c r="O179" s="73"/>
      <c r="P179" s="73"/>
      <c r="S179" s="75"/>
      <c r="T179" s="74"/>
      <c r="U179" s="74"/>
      <c r="Z179" s="73"/>
      <c r="AA179" s="73"/>
    </row>
    <row r="180" spans="1:27" hidden="1">
      <c r="A180" s="103">
        <v>15064</v>
      </c>
      <c r="B180" s="350" t="s">
        <v>230</v>
      </c>
      <c r="C180" s="351"/>
      <c r="D180" s="346" t="s">
        <v>183</v>
      </c>
      <c r="E180" s="347"/>
      <c r="F180" s="77"/>
      <c r="G180" s="343" t="str">
        <f t="shared" si="2"/>
        <v>CEPL Zdeněk</v>
      </c>
      <c r="H180" s="343"/>
      <c r="I180" s="343"/>
      <c r="J180" s="343"/>
      <c r="K180" s="102" t="s">
        <v>229</v>
      </c>
      <c r="O180" s="73"/>
      <c r="P180" s="73"/>
      <c r="S180" s="75"/>
      <c r="T180" s="74"/>
      <c r="U180" s="74"/>
      <c r="Z180" s="73"/>
      <c r="AA180" s="73"/>
    </row>
    <row r="181" spans="1:27" hidden="1">
      <c r="A181" s="103">
        <v>23740</v>
      </c>
      <c r="B181" s="350" t="s">
        <v>228</v>
      </c>
      <c r="C181" s="351"/>
      <c r="D181" s="346" t="s">
        <v>40</v>
      </c>
      <c r="E181" s="347"/>
      <c r="F181" s="77"/>
      <c r="G181" s="343" t="str">
        <f t="shared" si="2"/>
        <v>ČERNÝ Milan</v>
      </c>
      <c r="H181" s="343"/>
      <c r="I181" s="343"/>
      <c r="J181" s="343"/>
      <c r="K181" s="102" t="s">
        <v>138</v>
      </c>
      <c r="O181" s="73"/>
      <c r="P181" s="73"/>
      <c r="S181" s="75"/>
      <c r="T181" s="74"/>
      <c r="U181" s="74"/>
      <c r="Z181" s="73"/>
      <c r="AA181" s="73"/>
    </row>
    <row r="182" spans="1:27" hidden="1">
      <c r="A182" s="103">
        <v>16602</v>
      </c>
      <c r="B182" s="350" t="s">
        <v>227</v>
      </c>
      <c r="C182" s="351"/>
      <c r="D182" s="346" t="s">
        <v>226</v>
      </c>
      <c r="E182" s="347"/>
      <c r="F182" s="77"/>
      <c r="G182" s="343" t="str">
        <f t="shared" si="2"/>
        <v>FIKEJZL Vít</v>
      </c>
      <c r="H182" s="343"/>
      <c r="I182" s="343"/>
      <c r="J182" s="343"/>
      <c r="K182" s="102" t="s">
        <v>137</v>
      </c>
      <c r="O182" s="73"/>
      <c r="P182" s="73"/>
      <c r="S182" s="75"/>
      <c r="T182" s="74"/>
      <c r="U182" s="74"/>
      <c r="Z182" s="73"/>
      <c r="AA182" s="73"/>
    </row>
    <row r="183" spans="1:27" hidden="1">
      <c r="A183" s="103">
        <v>13363</v>
      </c>
      <c r="B183" s="350" t="s">
        <v>225</v>
      </c>
      <c r="C183" s="351"/>
      <c r="D183" s="346" t="s">
        <v>172</v>
      </c>
      <c r="E183" s="347"/>
      <c r="F183" s="77"/>
      <c r="G183" s="343" t="str">
        <f t="shared" si="2"/>
        <v>LANKAŠ Jiří</v>
      </c>
      <c r="H183" s="343"/>
      <c r="I183" s="343"/>
      <c r="J183" s="343"/>
      <c r="K183" s="102" t="s">
        <v>136</v>
      </c>
      <c r="O183" s="73"/>
      <c r="P183" s="73"/>
      <c r="S183" s="75"/>
      <c r="T183" s="74"/>
      <c r="U183" s="74"/>
      <c r="Z183" s="73"/>
      <c r="AA183" s="73"/>
    </row>
    <row r="184" spans="1:27" hidden="1">
      <c r="A184" s="103">
        <v>23739</v>
      </c>
      <c r="B184" s="350" t="s">
        <v>224</v>
      </c>
      <c r="C184" s="351"/>
      <c r="D184" s="346" t="s">
        <v>172</v>
      </c>
      <c r="E184" s="347"/>
      <c r="F184" s="77"/>
      <c r="G184" s="343" t="str">
        <f t="shared" si="2"/>
        <v>NEUMAJER Jiří</v>
      </c>
      <c r="H184" s="343"/>
      <c r="I184" s="343"/>
      <c r="J184" s="343"/>
      <c r="K184" s="102" t="s">
        <v>135</v>
      </c>
      <c r="O184" s="73"/>
      <c r="P184" s="73"/>
      <c r="S184" s="75"/>
      <c r="T184" s="74"/>
      <c r="U184" s="74"/>
      <c r="Z184" s="73"/>
      <c r="AA184" s="73"/>
    </row>
    <row r="185" spans="1:27" hidden="1">
      <c r="A185" s="103">
        <v>1134</v>
      </c>
      <c r="B185" s="350" t="s">
        <v>223</v>
      </c>
      <c r="C185" s="351"/>
      <c r="D185" s="346" t="s">
        <v>174</v>
      </c>
      <c r="E185" s="347"/>
      <c r="F185" s="77"/>
      <c r="G185" s="343" t="str">
        <f t="shared" si="2"/>
        <v>VIKTORIN Miroslav</v>
      </c>
      <c r="H185" s="343"/>
      <c r="I185" s="343"/>
      <c r="J185" s="343"/>
      <c r="K185" s="102" t="s">
        <v>134</v>
      </c>
      <c r="O185" s="73"/>
      <c r="P185" s="73"/>
      <c r="S185" s="75"/>
      <c r="T185" s="74"/>
      <c r="U185" s="74"/>
      <c r="Z185" s="73"/>
      <c r="AA185" s="73"/>
    </row>
    <row r="186" spans="1:27" hidden="1">
      <c r="A186" s="103">
        <v>13562</v>
      </c>
      <c r="B186" s="350" t="s">
        <v>222</v>
      </c>
      <c r="C186" s="351"/>
      <c r="D186" s="346" t="s">
        <v>221</v>
      </c>
      <c r="E186" s="347"/>
      <c r="F186" s="77"/>
      <c r="G186" s="343" t="str">
        <f t="shared" si="2"/>
        <v>SVOBODOVÁ  Kamila</v>
      </c>
      <c r="H186" s="343"/>
      <c r="I186" s="343"/>
      <c r="J186" s="343"/>
      <c r="K186" s="102" t="s">
        <v>133</v>
      </c>
      <c r="O186" s="73"/>
      <c r="P186" s="73"/>
      <c r="S186" s="75"/>
      <c r="T186" s="74"/>
      <c r="U186" s="74"/>
      <c r="Z186" s="73"/>
      <c r="AA186" s="73"/>
    </row>
    <row r="187" spans="1:27" hidden="1">
      <c r="A187" s="103">
        <v>19554</v>
      </c>
      <c r="B187" s="350" t="s">
        <v>220</v>
      </c>
      <c r="C187" s="351"/>
      <c r="D187" s="346" t="s">
        <v>178</v>
      </c>
      <c r="E187" s="347"/>
      <c r="F187" s="77"/>
      <c r="G187" s="343" t="str">
        <f t="shared" si="2"/>
        <v>VÁCHA Jan</v>
      </c>
      <c r="H187" s="343"/>
      <c r="I187" s="343"/>
      <c r="J187" s="343"/>
      <c r="K187" s="102" t="s">
        <v>132</v>
      </c>
      <c r="O187" s="73"/>
      <c r="P187" s="73"/>
      <c r="S187" s="75"/>
      <c r="T187" s="74"/>
      <c r="U187" s="74"/>
      <c r="Z187" s="73"/>
      <c r="AA187" s="73"/>
    </row>
    <row r="188" spans="1:27" hidden="1">
      <c r="A188" s="103"/>
      <c r="B188" s="350"/>
      <c r="C188" s="351"/>
      <c r="D188" s="346"/>
      <c r="E188" s="347"/>
      <c r="F188" s="77"/>
      <c r="G188" s="343" t="str">
        <f t="shared" si="2"/>
        <v xml:space="preserve"> </v>
      </c>
      <c r="H188" s="343"/>
      <c r="I188" s="343"/>
      <c r="J188" s="343"/>
      <c r="K188" s="102" t="s">
        <v>131</v>
      </c>
      <c r="O188" s="73"/>
      <c r="P188" s="73"/>
      <c r="S188" s="75"/>
      <c r="T188" s="74"/>
      <c r="U188" s="74"/>
      <c r="Z188" s="73"/>
      <c r="AA188" s="73"/>
    </row>
    <row r="189" spans="1:27" hidden="1">
      <c r="A189" s="103"/>
      <c r="B189" s="350"/>
      <c r="C189" s="351"/>
      <c r="D189" s="346"/>
      <c r="E189" s="347"/>
      <c r="F189" s="77"/>
      <c r="G189" s="343" t="str">
        <f t="shared" si="2"/>
        <v xml:space="preserve"> </v>
      </c>
      <c r="H189" s="343"/>
      <c r="I189" s="343"/>
      <c r="J189" s="343"/>
      <c r="K189" s="102" t="s">
        <v>130</v>
      </c>
      <c r="O189" s="73"/>
      <c r="P189" s="73"/>
      <c r="S189" s="75"/>
      <c r="T189" s="74"/>
      <c r="U189" s="74"/>
      <c r="Z189" s="73"/>
      <c r="AA189" s="73"/>
    </row>
    <row r="190" spans="1:27" hidden="1">
      <c r="A190" s="106">
        <v>1441</v>
      </c>
      <c r="B190" s="354" t="s">
        <v>219</v>
      </c>
      <c r="C190" s="355"/>
      <c r="D190" s="344" t="s">
        <v>35</v>
      </c>
      <c r="E190" s="345"/>
      <c r="F190" s="105"/>
      <c r="G190" s="460" t="str">
        <f t="shared" si="2"/>
        <v>STRNAD Bohumil</v>
      </c>
      <c r="H190" s="460"/>
      <c r="I190" s="460"/>
      <c r="J190" s="460"/>
      <c r="K190" s="108" t="s">
        <v>218</v>
      </c>
      <c r="O190" s="73"/>
      <c r="P190" s="73"/>
      <c r="S190" s="75"/>
      <c r="T190" s="74"/>
      <c r="U190" s="74"/>
      <c r="Z190" s="73"/>
      <c r="AA190" s="73"/>
    </row>
    <row r="191" spans="1:27" hidden="1">
      <c r="A191" s="106">
        <v>25398</v>
      </c>
      <c r="B191" s="354" t="s">
        <v>217</v>
      </c>
      <c r="C191" s="355"/>
      <c r="D191" s="344" t="s">
        <v>216</v>
      </c>
      <c r="E191" s="345"/>
      <c r="F191" s="105"/>
      <c r="G191" s="460" t="str">
        <f t="shared" si="2"/>
        <v>ŽĎÁREK Václav</v>
      </c>
      <c r="H191" s="460"/>
      <c r="I191" s="460"/>
      <c r="J191" s="460"/>
      <c r="K191" s="108" t="s">
        <v>138</v>
      </c>
      <c r="O191" s="73"/>
      <c r="P191" s="73"/>
      <c r="S191" s="75"/>
      <c r="T191" s="74"/>
      <c r="U191" s="74"/>
      <c r="Z191" s="73"/>
      <c r="AA191" s="73"/>
    </row>
    <row r="192" spans="1:27" hidden="1">
      <c r="A192" s="106">
        <v>22254</v>
      </c>
      <c r="B192" s="354" t="s">
        <v>215</v>
      </c>
      <c r="C192" s="355"/>
      <c r="D192" s="344" t="s">
        <v>27</v>
      </c>
      <c r="E192" s="345"/>
      <c r="F192" s="105"/>
      <c r="G192" s="460" t="str">
        <f t="shared" si="2"/>
        <v>TRUKSA Michal</v>
      </c>
      <c r="H192" s="460"/>
      <c r="I192" s="460"/>
      <c r="J192" s="460"/>
      <c r="K192" s="108" t="s">
        <v>137</v>
      </c>
      <c r="O192" s="73"/>
      <c r="P192" s="73"/>
      <c r="S192" s="75"/>
      <c r="T192" s="74"/>
      <c r="U192" s="74"/>
      <c r="Z192" s="73"/>
      <c r="AA192" s="73"/>
    </row>
    <row r="193" spans="1:27" hidden="1">
      <c r="A193" s="106">
        <v>25538</v>
      </c>
      <c r="B193" s="354" t="s">
        <v>214</v>
      </c>
      <c r="C193" s="355"/>
      <c r="D193" s="344" t="s">
        <v>160</v>
      </c>
      <c r="E193" s="345"/>
      <c r="F193" s="105"/>
      <c r="G193" s="460" t="str">
        <f t="shared" si="2"/>
        <v>BRODIL František</v>
      </c>
      <c r="H193" s="460"/>
      <c r="I193" s="460"/>
      <c r="J193" s="460"/>
      <c r="K193" s="108" t="s">
        <v>136</v>
      </c>
      <c r="O193" s="73"/>
      <c r="P193" s="73"/>
      <c r="S193" s="75"/>
      <c r="T193" s="74"/>
      <c r="U193" s="74"/>
      <c r="Z193" s="73"/>
      <c r="AA193" s="73"/>
    </row>
    <row r="194" spans="1:27" hidden="1">
      <c r="A194" s="106">
        <v>22253</v>
      </c>
      <c r="B194" s="354" t="s">
        <v>213</v>
      </c>
      <c r="C194" s="355"/>
      <c r="D194" s="344" t="s">
        <v>23</v>
      </c>
      <c r="E194" s="345"/>
      <c r="F194" s="105"/>
      <c r="G194" s="460" t="str">
        <f t="shared" si="2"/>
        <v>ŠPAČKOVÁ Lenka</v>
      </c>
      <c r="H194" s="460"/>
      <c r="I194" s="460"/>
      <c r="J194" s="460"/>
      <c r="K194" s="108" t="s">
        <v>135</v>
      </c>
      <c r="O194" s="73"/>
      <c r="P194" s="73"/>
      <c r="S194" s="75"/>
      <c r="T194" s="74"/>
      <c r="U194" s="74"/>
      <c r="Z194" s="73"/>
      <c r="AA194" s="73"/>
    </row>
    <row r="195" spans="1:27" hidden="1">
      <c r="A195" s="106">
        <v>1444</v>
      </c>
      <c r="B195" s="354" t="s">
        <v>212</v>
      </c>
      <c r="C195" s="355"/>
      <c r="D195" s="344" t="s">
        <v>144</v>
      </c>
      <c r="E195" s="345"/>
      <c r="F195" s="105"/>
      <c r="G195" s="460" t="str">
        <f t="shared" si="2"/>
        <v>ŠTĚRBA Petr</v>
      </c>
      <c r="H195" s="460"/>
      <c r="I195" s="460"/>
      <c r="J195" s="460"/>
      <c r="K195" s="108" t="s">
        <v>134</v>
      </c>
      <c r="O195" s="73"/>
      <c r="P195" s="73"/>
      <c r="S195" s="75"/>
      <c r="T195" s="74"/>
      <c r="U195" s="74"/>
      <c r="Z195" s="73"/>
      <c r="AA195" s="73"/>
    </row>
    <row r="196" spans="1:27" hidden="1">
      <c r="A196" s="106">
        <v>5013</v>
      </c>
      <c r="B196" s="354" t="s">
        <v>211</v>
      </c>
      <c r="C196" s="355"/>
      <c r="D196" s="344" t="s">
        <v>210</v>
      </c>
      <c r="E196" s="345"/>
      <c r="F196" s="105"/>
      <c r="G196" s="460" t="str">
        <f t="shared" si="2"/>
        <v>TOMSA Karel</v>
      </c>
      <c r="H196" s="460"/>
      <c r="I196" s="460"/>
      <c r="J196" s="460"/>
      <c r="K196" s="108" t="s">
        <v>133</v>
      </c>
      <c r="O196" s="73"/>
      <c r="P196" s="73"/>
      <c r="S196" s="75"/>
      <c r="T196" s="74"/>
      <c r="U196" s="74"/>
      <c r="Z196" s="73"/>
      <c r="AA196" s="73"/>
    </row>
    <row r="197" spans="1:27" hidden="1">
      <c r="A197" s="106">
        <v>22252</v>
      </c>
      <c r="B197" s="354" t="s">
        <v>209</v>
      </c>
      <c r="C197" s="355"/>
      <c r="D197" s="344" t="s">
        <v>43</v>
      </c>
      <c r="E197" s="345"/>
      <c r="F197" s="105"/>
      <c r="G197" s="460" t="str">
        <f t="shared" si="2"/>
        <v>TOŽIČKA Martin</v>
      </c>
      <c r="H197" s="460"/>
      <c r="I197" s="460"/>
      <c r="J197" s="460"/>
      <c r="K197" s="108" t="s">
        <v>132</v>
      </c>
      <c r="O197" s="73"/>
      <c r="P197" s="73"/>
      <c r="S197" s="75"/>
      <c r="T197" s="74"/>
      <c r="U197" s="74"/>
      <c r="Z197" s="73"/>
      <c r="AA197" s="73"/>
    </row>
    <row r="198" spans="1:27" hidden="1">
      <c r="A198" s="106">
        <v>5778</v>
      </c>
      <c r="B198" s="354" t="s">
        <v>208</v>
      </c>
      <c r="C198" s="355"/>
      <c r="D198" s="344" t="s">
        <v>31</v>
      </c>
      <c r="E198" s="345"/>
      <c r="F198" s="105"/>
      <c r="G198" s="460" t="str">
        <f t="shared" si="2"/>
        <v>RADOSTOVÁ Jitka</v>
      </c>
      <c r="H198" s="460"/>
      <c r="I198" s="460"/>
      <c r="J198" s="460"/>
      <c r="K198" s="108" t="s">
        <v>131</v>
      </c>
      <c r="O198" s="73"/>
      <c r="P198" s="73"/>
      <c r="S198" s="75"/>
      <c r="T198" s="74"/>
      <c r="U198" s="74"/>
      <c r="Z198" s="73"/>
      <c r="AA198" s="73"/>
    </row>
    <row r="199" spans="1:27" hidden="1">
      <c r="A199" s="106"/>
      <c r="B199" s="354"/>
      <c r="C199" s="355"/>
      <c r="D199" s="344"/>
      <c r="E199" s="345"/>
      <c r="F199" s="105"/>
      <c r="G199" s="460" t="str">
        <f t="shared" si="2"/>
        <v xml:space="preserve"> </v>
      </c>
      <c r="H199" s="460"/>
      <c r="I199" s="460"/>
      <c r="J199" s="460"/>
      <c r="K199" s="108" t="s">
        <v>130</v>
      </c>
      <c r="O199" s="73"/>
      <c r="P199" s="73"/>
      <c r="S199" s="75"/>
      <c r="T199" s="74"/>
      <c r="U199" s="74"/>
      <c r="Z199" s="73"/>
      <c r="AA199" s="73"/>
    </row>
    <row r="200" spans="1:27" hidden="1">
      <c r="A200" s="103">
        <v>15542</v>
      </c>
      <c r="B200" s="350" t="s">
        <v>207</v>
      </c>
      <c r="C200" s="351"/>
      <c r="D200" s="352" t="s">
        <v>206</v>
      </c>
      <c r="E200" s="347"/>
      <c r="F200" s="77"/>
      <c r="G200" s="343" t="str">
        <f t="shared" si="2"/>
        <v>KELLNER Miloslav</v>
      </c>
      <c r="H200" s="343"/>
      <c r="I200" s="343"/>
      <c r="J200" s="343"/>
      <c r="K200" s="102" t="s">
        <v>205</v>
      </c>
      <c r="O200" s="73"/>
      <c r="P200" s="73"/>
      <c r="S200" s="75"/>
      <c r="T200" s="74"/>
      <c r="U200" s="74"/>
      <c r="Z200" s="73"/>
      <c r="AA200" s="73"/>
    </row>
    <row r="201" spans="1:27" hidden="1">
      <c r="A201" s="103">
        <v>20100</v>
      </c>
      <c r="B201" s="350" t="s">
        <v>204</v>
      </c>
      <c r="C201" s="351"/>
      <c r="D201" s="352" t="s">
        <v>203</v>
      </c>
      <c r="E201" s="347"/>
      <c r="F201" s="77"/>
      <c r="G201" s="343" t="str">
        <f t="shared" si="2"/>
        <v>VALENTOVÁ  Jana</v>
      </c>
      <c r="H201" s="343"/>
      <c r="I201" s="343"/>
      <c r="J201" s="343"/>
      <c r="K201" s="102" t="s">
        <v>138</v>
      </c>
      <c r="O201" s="73"/>
      <c r="P201" s="73"/>
      <c r="S201" s="75"/>
      <c r="T201" s="74"/>
      <c r="U201" s="74"/>
      <c r="Z201" s="73"/>
      <c r="AA201" s="73"/>
    </row>
    <row r="202" spans="1:27" hidden="1">
      <c r="A202" s="103">
        <v>15538</v>
      </c>
      <c r="B202" s="350" t="s">
        <v>202</v>
      </c>
      <c r="C202" s="351"/>
      <c r="D202" s="352" t="s">
        <v>23</v>
      </c>
      <c r="E202" s="347"/>
      <c r="F202" s="77"/>
      <c r="G202" s="343" t="str">
        <f t="shared" si="2"/>
        <v>KRAUSOVÁ Lenka</v>
      </c>
      <c r="H202" s="343"/>
      <c r="I202" s="343"/>
      <c r="J202" s="343"/>
      <c r="K202" s="102" t="s">
        <v>137</v>
      </c>
      <c r="O202" s="73"/>
      <c r="P202" s="73"/>
      <c r="S202" s="75"/>
      <c r="T202" s="74"/>
      <c r="U202" s="74"/>
      <c r="Z202" s="73"/>
      <c r="AA202" s="73"/>
    </row>
    <row r="203" spans="1:27" hidden="1">
      <c r="A203" s="103">
        <v>15539</v>
      </c>
      <c r="B203" s="350" t="s">
        <v>201</v>
      </c>
      <c r="C203" s="351"/>
      <c r="D203" s="352" t="s">
        <v>200</v>
      </c>
      <c r="E203" s="347"/>
      <c r="F203" s="77"/>
      <c r="G203" s="343" t="str">
        <f t="shared" ref="G203:G234" si="3">CONCATENATE(B203," ",D203)</f>
        <v>HOLEČEK Ladislav</v>
      </c>
      <c r="H203" s="343"/>
      <c r="I203" s="343"/>
      <c r="J203" s="343"/>
      <c r="K203" s="102" t="s">
        <v>136</v>
      </c>
      <c r="O203" s="73"/>
      <c r="P203" s="73"/>
      <c r="S203" s="75"/>
      <c r="T203" s="74"/>
      <c r="U203" s="74"/>
      <c r="Z203" s="73"/>
      <c r="AA203" s="73"/>
    </row>
    <row r="204" spans="1:27" hidden="1">
      <c r="A204" s="103">
        <v>15540</v>
      </c>
      <c r="B204" s="350" t="s">
        <v>199</v>
      </c>
      <c r="C204" s="351"/>
      <c r="D204" s="352" t="s">
        <v>198</v>
      </c>
      <c r="E204" s="347"/>
      <c r="F204" s="77"/>
      <c r="G204" s="343" t="str">
        <f t="shared" si="3"/>
        <v>FIALOVÁ Eliška</v>
      </c>
      <c r="H204" s="343"/>
      <c r="I204" s="343"/>
      <c r="J204" s="343"/>
      <c r="K204" s="102" t="s">
        <v>135</v>
      </c>
      <c r="O204" s="73"/>
      <c r="P204" s="73"/>
      <c r="S204" s="75"/>
      <c r="T204" s="74"/>
      <c r="U204" s="74"/>
      <c r="Z204" s="73"/>
      <c r="AA204" s="73"/>
    </row>
    <row r="205" spans="1:27" hidden="1">
      <c r="A205" s="103">
        <v>15530</v>
      </c>
      <c r="B205" s="350" t="s">
        <v>197</v>
      </c>
      <c r="C205" s="351"/>
      <c r="D205" s="352" t="s">
        <v>178</v>
      </c>
      <c r="E205" s="347"/>
      <c r="F205" s="77"/>
      <c r="G205" s="343" t="str">
        <f t="shared" si="3"/>
        <v>BÁRTL Jan</v>
      </c>
      <c r="H205" s="343"/>
      <c r="I205" s="343"/>
      <c r="J205" s="343"/>
      <c r="K205" s="102" t="s">
        <v>134</v>
      </c>
      <c r="O205" s="73"/>
      <c r="P205" s="73"/>
      <c r="S205" s="75"/>
      <c r="T205" s="74"/>
      <c r="U205" s="74"/>
      <c r="Z205" s="73"/>
      <c r="AA205" s="73"/>
    </row>
    <row r="206" spans="1:27" hidden="1">
      <c r="A206" s="103">
        <v>15533</v>
      </c>
      <c r="B206" s="350" t="s">
        <v>196</v>
      </c>
      <c r="C206" s="351"/>
      <c r="D206" s="352" t="s">
        <v>195</v>
      </c>
      <c r="E206" s="347"/>
      <c r="G206" s="343" t="str">
        <f t="shared" si="3"/>
        <v>ŠTEFANOVÁ  Věra</v>
      </c>
      <c r="H206" s="343"/>
      <c r="I206" s="343"/>
      <c r="J206" s="343"/>
      <c r="K206" s="102" t="s">
        <v>133</v>
      </c>
      <c r="O206" s="73"/>
      <c r="P206" s="73"/>
      <c r="S206" s="75"/>
      <c r="T206" s="74"/>
      <c r="U206" s="74"/>
      <c r="Z206" s="73"/>
      <c r="AA206" s="73"/>
    </row>
    <row r="207" spans="1:27" hidden="1">
      <c r="A207" s="103"/>
      <c r="B207" s="350"/>
      <c r="C207" s="351"/>
      <c r="D207" s="346"/>
      <c r="E207" s="347"/>
      <c r="F207" s="77"/>
      <c r="G207" s="343" t="str">
        <f t="shared" si="3"/>
        <v xml:space="preserve"> </v>
      </c>
      <c r="H207" s="343"/>
      <c r="I207" s="343"/>
      <c r="J207" s="343"/>
      <c r="K207" s="102" t="s">
        <v>132</v>
      </c>
      <c r="O207" s="73"/>
      <c r="P207" s="73"/>
      <c r="S207" s="75"/>
      <c r="T207" s="74"/>
      <c r="U207" s="74"/>
      <c r="Z207" s="73"/>
      <c r="AA207" s="73"/>
    </row>
    <row r="208" spans="1:27" hidden="1">
      <c r="A208" s="103"/>
      <c r="B208" s="350"/>
      <c r="C208" s="351"/>
      <c r="D208" s="346"/>
      <c r="E208" s="347"/>
      <c r="F208" s="77"/>
      <c r="G208" s="343" t="str">
        <f t="shared" si="3"/>
        <v xml:space="preserve"> </v>
      </c>
      <c r="H208" s="343"/>
      <c r="I208" s="343"/>
      <c r="J208" s="343"/>
      <c r="K208" s="102" t="s">
        <v>131</v>
      </c>
      <c r="O208" s="73"/>
      <c r="P208" s="73"/>
      <c r="S208" s="75"/>
      <c r="T208" s="74"/>
      <c r="U208" s="74"/>
      <c r="Z208" s="73"/>
      <c r="AA208" s="73"/>
    </row>
    <row r="209" spans="1:27" hidden="1">
      <c r="A209" s="103"/>
      <c r="B209" s="350"/>
      <c r="C209" s="351"/>
      <c r="D209" s="346"/>
      <c r="E209" s="347"/>
      <c r="F209" s="77"/>
      <c r="G209" s="343" t="str">
        <f t="shared" si="3"/>
        <v xml:space="preserve"> </v>
      </c>
      <c r="H209" s="343"/>
      <c r="I209" s="343"/>
      <c r="J209" s="343"/>
      <c r="K209" s="102" t="s">
        <v>130</v>
      </c>
      <c r="O209" s="73"/>
      <c r="P209" s="73"/>
      <c r="S209" s="75"/>
      <c r="T209" s="74"/>
      <c r="U209" s="74"/>
      <c r="Z209" s="73"/>
      <c r="AA209" s="73"/>
    </row>
    <row r="210" spans="1:27" hidden="1">
      <c r="A210" s="106">
        <v>5052</v>
      </c>
      <c r="B210" s="354" t="s">
        <v>194</v>
      </c>
      <c r="C210" s="355"/>
      <c r="D210" s="344" t="s">
        <v>193</v>
      </c>
      <c r="E210" s="345"/>
      <c r="F210" s="105"/>
      <c r="G210" s="360" t="str">
        <f t="shared" si="3"/>
        <v>HAMPL Vítěslav</v>
      </c>
      <c r="H210" s="360"/>
      <c r="I210" s="360"/>
      <c r="J210" s="360"/>
      <c r="K210" s="108" t="s">
        <v>192</v>
      </c>
      <c r="O210" s="73"/>
      <c r="P210" s="73"/>
      <c r="S210" s="75"/>
      <c r="T210" s="74"/>
      <c r="U210" s="74"/>
      <c r="Z210" s="73"/>
      <c r="AA210" s="73"/>
    </row>
    <row r="211" spans="1:27" hidden="1">
      <c r="A211" s="106">
        <v>1172</v>
      </c>
      <c r="B211" s="354" t="s">
        <v>191</v>
      </c>
      <c r="C211" s="355"/>
      <c r="D211" s="344" t="s">
        <v>144</v>
      </c>
      <c r="E211" s="345"/>
      <c r="F211" s="105"/>
      <c r="G211" s="360" t="str">
        <f t="shared" si="3"/>
        <v>VALTA Petr</v>
      </c>
      <c r="H211" s="360"/>
      <c r="I211" s="360"/>
      <c r="J211" s="360"/>
      <c r="K211" s="108" t="s">
        <v>138</v>
      </c>
      <c r="O211" s="73"/>
      <c r="P211" s="73"/>
      <c r="S211" s="75"/>
      <c r="T211" s="74"/>
      <c r="U211" s="74"/>
      <c r="Z211" s="73"/>
      <c r="AA211" s="73"/>
    </row>
    <row r="212" spans="1:27" hidden="1">
      <c r="A212" s="106">
        <v>4467</v>
      </c>
      <c r="B212" s="354" t="s">
        <v>190</v>
      </c>
      <c r="C212" s="355"/>
      <c r="D212" s="344" t="s">
        <v>149</v>
      </c>
      <c r="E212" s="345"/>
      <c r="F212" s="105"/>
      <c r="G212" s="360" t="str">
        <f t="shared" si="3"/>
        <v>ROUBAL Vojtěch</v>
      </c>
      <c r="H212" s="360"/>
      <c r="I212" s="360"/>
      <c r="J212" s="360"/>
      <c r="K212" s="108" t="s">
        <v>137</v>
      </c>
      <c r="O212" s="73"/>
      <c r="P212" s="73"/>
      <c r="S212" s="75"/>
      <c r="T212" s="74"/>
      <c r="U212" s="74"/>
      <c r="Z212" s="73"/>
      <c r="AA212" s="73"/>
    </row>
    <row r="213" spans="1:27" hidden="1">
      <c r="A213" s="106">
        <v>1163</v>
      </c>
      <c r="B213" s="354" t="s">
        <v>189</v>
      </c>
      <c r="C213" s="355"/>
      <c r="D213" s="344" t="s">
        <v>160</v>
      </c>
      <c r="E213" s="345"/>
      <c r="F213" s="105"/>
      <c r="G213" s="360" t="str">
        <f t="shared" si="3"/>
        <v>PUDIL František</v>
      </c>
      <c r="H213" s="360"/>
      <c r="I213" s="360"/>
      <c r="J213" s="360"/>
      <c r="K213" s="108" t="s">
        <v>136</v>
      </c>
      <c r="O213" s="73"/>
      <c r="P213" s="73"/>
      <c r="S213" s="75"/>
      <c r="T213" s="74"/>
      <c r="U213" s="74"/>
      <c r="Z213" s="73"/>
      <c r="AA213" s="73"/>
    </row>
    <row r="214" spans="1:27" hidden="1">
      <c r="A214" s="106">
        <v>1404</v>
      </c>
      <c r="B214" s="354" t="s">
        <v>188</v>
      </c>
      <c r="C214" s="355"/>
      <c r="D214" s="344" t="s">
        <v>187</v>
      </c>
      <c r="E214" s="345"/>
      <c r="F214" s="105"/>
      <c r="G214" s="360" t="str">
        <f t="shared" si="3"/>
        <v>POKORNÝ Josef</v>
      </c>
      <c r="H214" s="360"/>
      <c r="I214" s="360"/>
      <c r="J214" s="360"/>
      <c r="K214" s="108" t="s">
        <v>135</v>
      </c>
      <c r="O214" s="73"/>
      <c r="P214" s="73"/>
      <c r="S214" s="75"/>
      <c r="T214" s="74"/>
      <c r="U214" s="74"/>
      <c r="Z214" s="73"/>
      <c r="AA214" s="73"/>
    </row>
    <row r="215" spans="1:27" hidden="1">
      <c r="A215" s="106">
        <v>1152</v>
      </c>
      <c r="B215" s="354" t="s">
        <v>186</v>
      </c>
      <c r="C215" s="355"/>
      <c r="D215" s="344" t="s">
        <v>172</v>
      </c>
      <c r="E215" s="345"/>
      <c r="F215" s="105"/>
      <c r="G215" s="360" t="str">
        <f t="shared" si="3"/>
        <v>HOFMAN Jiří</v>
      </c>
      <c r="H215" s="360"/>
      <c r="I215" s="360"/>
      <c r="J215" s="360"/>
      <c r="K215" s="108" t="s">
        <v>134</v>
      </c>
      <c r="O215" s="73"/>
      <c r="P215" s="73"/>
      <c r="S215" s="75"/>
      <c r="T215" s="74"/>
      <c r="U215" s="74"/>
      <c r="Z215" s="73"/>
      <c r="AA215" s="73"/>
    </row>
    <row r="216" spans="1:27" hidden="1">
      <c r="A216" s="106">
        <v>5163</v>
      </c>
      <c r="B216" s="453" t="s">
        <v>185</v>
      </c>
      <c r="C216" s="454"/>
      <c r="D216" s="356" t="s">
        <v>43</v>
      </c>
      <c r="E216" s="357"/>
      <c r="F216" s="105"/>
      <c r="G216" s="360" t="str">
        <f t="shared" si="3"/>
        <v>PODHOLA Martin</v>
      </c>
      <c r="H216" s="360"/>
      <c r="I216" s="360"/>
      <c r="J216" s="360"/>
      <c r="K216" s="108" t="s">
        <v>133</v>
      </c>
      <c r="O216" s="73"/>
      <c r="P216" s="73"/>
      <c r="S216" s="75"/>
      <c r="T216" s="74"/>
      <c r="U216" s="74"/>
      <c r="Z216" s="73"/>
      <c r="AA216" s="73"/>
    </row>
    <row r="217" spans="1:27" hidden="1">
      <c r="A217" s="106"/>
      <c r="B217" s="354"/>
      <c r="C217" s="355"/>
      <c r="D217" s="344"/>
      <c r="E217" s="345"/>
      <c r="F217" s="105"/>
      <c r="G217" s="360" t="str">
        <f t="shared" si="3"/>
        <v xml:space="preserve"> </v>
      </c>
      <c r="H217" s="360"/>
      <c r="I217" s="360"/>
      <c r="J217" s="360"/>
      <c r="K217" s="108" t="s">
        <v>132</v>
      </c>
      <c r="O217" s="73"/>
      <c r="P217" s="73"/>
      <c r="S217" s="75"/>
      <c r="T217" s="74"/>
      <c r="U217" s="74"/>
      <c r="Z217" s="73"/>
      <c r="AA217" s="73"/>
    </row>
    <row r="218" spans="1:27" hidden="1">
      <c r="A218" s="106"/>
      <c r="B218" s="354"/>
      <c r="C218" s="355"/>
      <c r="D218" s="344"/>
      <c r="E218" s="345"/>
      <c r="F218" s="105"/>
      <c r="G218" s="360" t="str">
        <f t="shared" si="3"/>
        <v xml:space="preserve"> </v>
      </c>
      <c r="H218" s="360"/>
      <c r="I218" s="360"/>
      <c r="J218" s="360"/>
      <c r="K218" s="108" t="s">
        <v>131</v>
      </c>
      <c r="O218" s="73"/>
      <c r="P218" s="73"/>
      <c r="S218" s="75"/>
      <c r="T218" s="74"/>
      <c r="U218" s="74"/>
      <c r="Z218" s="73"/>
      <c r="AA218" s="73"/>
    </row>
    <row r="219" spans="1:27" hidden="1">
      <c r="A219" s="106"/>
      <c r="B219" s="354"/>
      <c r="C219" s="355"/>
      <c r="D219" s="344"/>
      <c r="E219" s="345"/>
      <c r="F219" s="105"/>
      <c r="G219" s="360" t="str">
        <f t="shared" si="3"/>
        <v xml:space="preserve"> </v>
      </c>
      <c r="H219" s="360"/>
      <c r="I219" s="360"/>
      <c r="J219" s="360"/>
      <c r="K219" s="108" t="s">
        <v>130</v>
      </c>
      <c r="O219" s="73"/>
      <c r="P219" s="73"/>
      <c r="S219" s="75"/>
      <c r="T219" s="74"/>
      <c r="U219" s="74"/>
      <c r="Z219" s="73"/>
      <c r="AA219" s="73"/>
    </row>
    <row r="220" spans="1:27" hidden="1">
      <c r="A220" s="103">
        <v>23351</v>
      </c>
      <c r="B220" s="350" t="s">
        <v>184</v>
      </c>
      <c r="C220" s="351"/>
      <c r="D220" s="352" t="s">
        <v>183</v>
      </c>
      <c r="E220" s="347"/>
      <c r="F220" s="77"/>
      <c r="G220" s="343" t="str">
        <f t="shared" si="3"/>
        <v>BOHÁČ Zdeněk</v>
      </c>
      <c r="H220" s="343"/>
      <c r="I220" s="343"/>
      <c r="J220" s="343"/>
      <c r="K220" s="102" t="s">
        <v>182</v>
      </c>
      <c r="O220" s="73"/>
      <c r="P220" s="73"/>
      <c r="S220" s="75"/>
      <c r="T220" s="74"/>
      <c r="U220" s="74"/>
      <c r="Z220" s="73"/>
      <c r="AA220" s="73"/>
    </row>
    <row r="221" spans="1:27" hidden="1">
      <c r="A221" s="103">
        <v>926</v>
      </c>
      <c r="B221" s="350" t="s">
        <v>181</v>
      </c>
      <c r="C221" s="351"/>
      <c r="D221" s="352" t="s">
        <v>180</v>
      </c>
      <c r="E221" s="347"/>
      <c r="F221" s="77"/>
      <c r="G221" s="343" t="str">
        <f t="shared" si="3"/>
        <v>BERNÁTEK Bedřich</v>
      </c>
      <c r="H221" s="343"/>
      <c r="I221" s="343"/>
      <c r="J221" s="343"/>
      <c r="K221" s="102" t="s">
        <v>138</v>
      </c>
      <c r="O221" s="73"/>
      <c r="P221" s="73"/>
      <c r="S221" s="75"/>
      <c r="T221" s="74"/>
      <c r="U221" s="74"/>
      <c r="Z221" s="73"/>
      <c r="AA221" s="73"/>
    </row>
    <row r="222" spans="1:27" hidden="1">
      <c r="A222" s="103">
        <v>25584</v>
      </c>
      <c r="B222" s="350" t="s">
        <v>179</v>
      </c>
      <c r="C222" s="351"/>
      <c r="D222" s="352" t="s">
        <v>178</v>
      </c>
      <c r="E222" s="347"/>
      <c r="F222" s="77"/>
      <c r="G222" s="343" t="str">
        <f t="shared" si="3"/>
        <v>POZNER Jan</v>
      </c>
      <c r="H222" s="343"/>
      <c r="I222" s="343"/>
      <c r="J222" s="343"/>
      <c r="K222" s="102" t="s">
        <v>137</v>
      </c>
      <c r="O222" s="73"/>
      <c r="P222" s="73"/>
      <c r="S222" s="75"/>
      <c r="T222" s="74"/>
      <c r="U222" s="74"/>
      <c r="Z222" s="73"/>
      <c r="AA222" s="73"/>
    </row>
    <row r="223" spans="1:27" hidden="1">
      <c r="A223" s="103">
        <v>24644</v>
      </c>
      <c r="B223" s="350" t="s">
        <v>177</v>
      </c>
      <c r="C223" s="351"/>
      <c r="D223" s="352" t="s">
        <v>176</v>
      </c>
      <c r="E223" s="347"/>
      <c r="F223" s="77"/>
      <c r="G223" s="343" t="str">
        <f t="shared" si="3"/>
        <v>SEKERÁK Richard</v>
      </c>
      <c r="H223" s="343"/>
      <c r="I223" s="343"/>
      <c r="J223" s="343"/>
      <c r="K223" s="102" t="s">
        <v>136</v>
      </c>
      <c r="O223" s="73"/>
      <c r="P223" s="73"/>
      <c r="S223" s="75"/>
      <c r="T223" s="74"/>
      <c r="U223" s="74"/>
      <c r="Z223" s="73"/>
      <c r="AA223" s="73"/>
    </row>
    <row r="224" spans="1:27" hidden="1">
      <c r="A224" s="103">
        <v>17154</v>
      </c>
      <c r="B224" s="350" t="s">
        <v>175</v>
      </c>
      <c r="C224" s="351"/>
      <c r="D224" s="352" t="s">
        <v>174</v>
      </c>
      <c r="E224" s="347"/>
      <c r="F224" s="77"/>
      <c r="G224" s="343" t="str">
        <f t="shared" si="3"/>
        <v>ŠOSTÝ Miroslav</v>
      </c>
      <c r="H224" s="343"/>
      <c r="I224" s="343"/>
      <c r="J224" s="343"/>
      <c r="K224" s="102" t="s">
        <v>135</v>
      </c>
      <c r="O224" s="73"/>
      <c r="P224" s="73"/>
      <c r="S224" s="75"/>
      <c r="T224" s="74"/>
      <c r="U224" s="74"/>
      <c r="Z224" s="73"/>
      <c r="AA224" s="73"/>
    </row>
    <row r="225" spans="1:27" hidden="1">
      <c r="A225" s="103">
        <v>932</v>
      </c>
      <c r="B225" s="350" t="s">
        <v>173</v>
      </c>
      <c r="C225" s="351"/>
      <c r="D225" s="352" t="s">
        <v>172</v>
      </c>
      <c r="E225" s="347"/>
      <c r="F225" s="77"/>
      <c r="G225" s="343" t="str">
        <f t="shared" si="3"/>
        <v>CHRDLE Jiří</v>
      </c>
      <c r="H225" s="343"/>
      <c r="I225" s="343"/>
      <c r="J225" s="343"/>
      <c r="K225" s="102" t="s">
        <v>134</v>
      </c>
      <c r="O225" s="73"/>
      <c r="P225" s="73"/>
      <c r="S225" s="75"/>
      <c r="T225" s="74"/>
      <c r="U225" s="74"/>
      <c r="Z225" s="73"/>
      <c r="AA225" s="73"/>
    </row>
    <row r="226" spans="1:27" hidden="1">
      <c r="A226" s="103">
        <v>23581</v>
      </c>
      <c r="B226" s="350" t="s">
        <v>171</v>
      </c>
      <c r="C226" s="351"/>
      <c r="D226" s="346" t="s">
        <v>170</v>
      </c>
      <c r="E226" s="347"/>
      <c r="F226" s="77"/>
      <c r="G226" s="343" t="str">
        <f t="shared" si="3"/>
        <v>DVOŘÁK Vladimír</v>
      </c>
      <c r="H226" s="343"/>
      <c r="I226" s="343"/>
      <c r="J226" s="343"/>
      <c r="K226" s="102" t="s">
        <v>133</v>
      </c>
      <c r="O226" s="73"/>
      <c r="P226" s="73"/>
      <c r="S226" s="75"/>
      <c r="T226" s="74"/>
      <c r="U226" s="74"/>
      <c r="Z226" s="73"/>
      <c r="AA226" s="73"/>
    </row>
    <row r="227" spans="1:27" hidden="1">
      <c r="A227" s="103">
        <v>25585</v>
      </c>
      <c r="B227" s="350" t="s">
        <v>169</v>
      </c>
      <c r="C227" s="351"/>
      <c r="D227" s="346" t="s">
        <v>168</v>
      </c>
      <c r="E227" s="347"/>
      <c r="F227" s="77"/>
      <c r="G227" s="343" t="str">
        <f t="shared" si="3"/>
        <v>ŠEPIČ Michael</v>
      </c>
      <c r="H227" s="343"/>
      <c r="I227" s="343"/>
      <c r="J227" s="343"/>
      <c r="K227" s="102" t="s">
        <v>132</v>
      </c>
      <c r="O227" s="73"/>
      <c r="P227" s="73"/>
      <c r="S227" s="75"/>
      <c r="T227" s="74"/>
      <c r="U227" s="74"/>
      <c r="Z227" s="73"/>
      <c r="AA227" s="73"/>
    </row>
    <row r="228" spans="1:27" hidden="1">
      <c r="A228" s="103"/>
      <c r="B228" s="445"/>
      <c r="C228" s="446"/>
      <c r="D228" s="358"/>
      <c r="E228" s="359"/>
      <c r="F228" s="77"/>
      <c r="G228" s="360" t="str">
        <f t="shared" si="3"/>
        <v xml:space="preserve"> </v>
      </c>
      <c r="H228" s="360"/>
      <c r="I228" s="360"/>
      <c r="J228" s="360"/>
      <c r="K228" s="102" t="s">
        <v>131</v>
      </c>
      <c r="O228" s="73"/>
      <c r="P228" s="73"/>
      <c r="S228" s="75"/>
      <c r="T228" s="74"/>
      <c r="U228" s="74"/>
      <c r="Z228" s="73"/>
      <c r="AA228" s="73"/>
    </row>
    <row r="229" spans="1:27" hidden="1">
      <c r="A229" s="103"/>
      <c r="B229" s="445"/>
      <c r="C229" s="446"/>
      <c r="D229" s="358"/>
      <c r="E229" s="359"/>
      <c r="F229" s="77"/>
      <c r="G229" s="360" t="str">
        <f t="shared" si="3"/>
        <v xml:space="preserve"> </v>
      </c>
      <c r="H229" s="360"/>
      <c r="I229" s="360"/>
      <c r="J229" s="360"/>
      <c r="K229" s="102" t="s">
        <v>130</v>
      </c>
      <c r="O229" s="73"/>
      <c r="P229" s="73"/>
      <c r="S229" s="75"/>
      <c r="T229" s="74"/>
      <c r="U229" s="74"/>
      <c r="Z229" s="73"/>
      <c r="AA229" s="73"/>
    </row>
    <row r="230" spans="1:27" hidden="1">
      <c r="A230" s="106">
        <v>2707</v>
      </c>
      <c r="B230" s="354" t="s">
        <v>167</v>
      </c>
      <c r="C230" s="355"/>
      <c r="D230" s="344" t="s">
        <v>32</v>
      </c>
      <c r="E230" s="345"/>
      <c r="F230" s="105"/>
      <c r="G230" s="360" t="str">
        <f t="shared" si="3"/>
        <v>BERANOVÁ Jiřina</v>
      </c>
      <c r="H230" s="360"/>
      <c r="I230" s="360"/>
      <c r="J230" s="360"/>
      <c r="K230" s="108" t="s">
        <v>166</v>
      </c>
      <c r="O230" s="73"/>
      <c r="P230" s="73"/>
      <c r="S230" s="75"/>
      <c r="T230" s="74"/>
      <c r="U230" s="74"/>
      <c r="Z230" s="73"/>
      <c r="AA230" s="73"/>
    </row>
    <row r="231" spans="1:27" hidden="1">
      <c r="A231" s="106">
        <v>19345</v>
      </c>
      <c r="B231" s="354" t="s">
        <v>165</v>
      </c>
      <c r="C231" s="355"/>
      <c r="D231" s="344" t="s">
        <v>24</v>
      </c>
      <c r="E231" s="345"/>
      <c r="F231" s="105"/>
      <c r="G231" s="360" t="str">
        <f t="shared" si="3"/>
        <v>CHLUMSKÝ Vlastimil</v>
      </c>
      <c r="H231" s="360"/>
      <c r="I231" s="360"/>
      <c r="J231" s="360"/>
      <c r="K231" s="108" t="s">
        <v>138</v>
      </c>
      <c r="O231" s="73"/>
      <c r="P231" s="73"/>
      <c r="S231" s="75"/>
      <c r="T231" s="74"/>
      <c r="U231" s="74"/>
      <c r="Z231" s="73"/>
      <c r="AA231" s="73"/>
    </row>
    <row r="232" spans="1:27" hidden="1">
      <c r="A232" s="106">
        <v>10871</v>
      </c>
      <c r="B232" s="354" t="s">
        <v>164</v>
      </c>
      <c r="C232" s="355"/>
      <c r="D232" s="344" t="s">
        <v>44</v>
      </c>
      <c r="E232" s="345"/>
      <c r="F232" s="105"/>
      <c r="G232" s="360" t="str">
        <f t="shared" si="3"/>
        <v>MUSIL Bohumír</v>
      </c>
      <c r="H232" s="360"/>
      <c r="I232" s="360"/>
      <c r="J232" s="360"/>
      <c r="K232" s="108" t="s">
        <v>137</v>
      </c>
      <c r="O232" s="73"/>
      <c r="P232" s="73"/>
      <c r="S232" s="75"/>
      <c r="T232" s="74"/>
      <c r="U232" s="74"/>
      <c r="Z232" s="73"/>
      <c r="AA232" s="73"/>
    </row>
    <row r="233" spans="1:27" hidden="1">
      <c r="A233" s="106">
        <v>2725</v>
      </c>
      <c r="B233" s="354" t="s">
        <v>163</v>
      </c>
      <c r="C233" s="355"/>
      <c r="D233" s="344" t="s">
        <v>40</v>
      </c>
      <c r="E233" s="345"/>
      <c r="F233" s="105"/>
      <c r="G233" s="360" t="str">
        <f t="shared" si="3"/>
        <v>PERMAN Milan</v>
      </c>
      <c r="H233" s="360"/>
      <c r="I233" s="360"/>
      <c r="J233" s="360"/>
      <c r="K233" s="108" t="s">
        <v>136</v>
      </c>
      <c r="O233" s="73"/>
      <c r="P233" s="73"/>
      <c r="S233" s="75"/>
      <c r="T233" s="74"/>
      <c r="U233" s="74"/>
      <c r="Z233" s="73"/>
      <c r="AA233" s="73"/>
    </row>
    <row r="234" spans="1:27" hidden="1">
      <c r="A234" s="106">
        <v>2705</v>
      </c>
      <c r="B234" s="354" t="s">
        <v>162</v>
      </c>
      <c r="C234" s="355"/>
      <c r="D234" s="344" t="s">
        <v>36</v>
      </c>
      <c r="E234" s="345"/>
      <c r="F234" s="105"/>
      <c r="G234" s="360" t="str">
        <f t="shared" si="3"/>
        <v>ŠVINDLOVÁ Stanislava</v>
      </c>
      <c r="H234" s="360"/>
      <c r="I234" s="360"/>
      <c r="J234" s="360"/>
      <c r="K234" s="108" t="s">
        <v>135</v>
      </c>
      <c r="O234" s="73"/>
      <c r="P234" s="73"/>
      <c r="S234" s="75"/>
      <c r="T234" s="74"/>
      <c r="U234" s="74"/>
      <c r="Z234" s="73"/>
      <c r="AA234" s="73"/>
    </row>
    <row r="235" spans="1:27" hidden="1">
      <c r="A235" s="106">
        <v>853</v>
      </c>
      <c r="B235" s="354" t="s">
        <v>161</v>
      </c>
      <c r="C235" s="355"/>
      <c r="D235" s="344" t="s">
        <v>160</v>
      </c>
      <c r="E235" s="345"/>
      <c r="F235" s="105"/>
      <c r="G235" s="360" t="str">
        <f t="shared" ref="G235:G265" si="4">CONCATENATE(B235," ",D235)</f>
        <v>VONDRÁČEK František</v>
      </c>
      <c r="H235" s="360"/>
      <c r="I235" s="360"/>
      <c r="J235" s="360"/>
      <c r="K235" s="108" t="s">
        <v>134</v>
      </c>
      <c r="O235" s="73"/>
      <c r="P235" s="73"/>
      <c r="S235" s="75"/>
      <c r="T235" s="74"/>
      <c r="U235" s="74"/>
      <c r="Z235" s="73"/>
      <c r="AA235" s="73"/>
    </row>
    <row r="236" spans="1:27" hidden="1">
      <c r="A236" s="107">
        <v>23635</v>
      </c>
      <c r="B236" s="354" t="s">
        <v>159</v>
      </c>
      <c r="C236" s="355"/>
      <c r="D236" s="344" t="s">
        <v>28</v>
      </c>
      <c r="E236" s="345"/>
      <c r="F236" s="105"/>
      <c r="G236" s="360" t="str">
        <f t="shared" si="4"/>
        <v>LÉBL Zbyněk</v>
      </c>
      <c r="H236" s="360"/>
      <c r="I236" s="360"/>
      <c r="J236" s="360"/>
      <c r="K236" s="108" t="s">
        <v>133</v>
      </c>
      <c r="O236" s="73"/>
      <c r="P236" s="73"/>
      <c r="S236" s="75"/>
      <c r="T236" s="74"/>
      <c r="U236" s="74"/>
      <c r="Z236" s="73"/>
      <c r="AA236" s="73"/>
    </row>
    <row r="237" spans="1:27" hidden="1">
      <c r="A237" s="106">
        <v>23693</v>
      </c>
      <c r="B237" s="354" t="s">
        <v>158</v>
      </c>
      <c r="C237" s="355"/>
      <c r="D237" s="344" t="s">
        <v>157</v>
      </c>
      <c r="E237" s="345"/>
      <c r="F237" s="105"/>
      <c r="G237" s="360" t="str">
        <f t="shared" si="4"/>
        <v>ZAHRÁDKA Jaroslav</v>
      </c>
      <c r="H237" s="360"/>
      <c r="I237" s="360"/>
      <c r="J237" s="360"/>
      <c r="K237" s="108" t="s">
        <v>132</v>
      </c>
      <c r="O237" s="73"/>
      <c r="P237" s="73"/>
      <c r="S237" s="75"/>
      <c r="T237" s="74"/>
      <c r="U237" s="74"/>
      <c r="Z237" s="73"/>
      <c r="AA237" s="73"/>
    </row>
    <row r="238" spans="1:27" hidden="1">
      <c r="A238" s="106">
        <v>25453</v>
      </c>
      <c r="B238" s="354" t="s">
        <v>156</v>
      </c>
      <c r="C238" s="355"/>
      <c r="D238" s="344" t="s">
        <v>146</v>
      </c>
      <c r="E238" s="345"/>
      <c r="F238" s="105"/>
      <c r="G238" s="360" t="str">
        <f t="shared" si="4"/>
        <v>EŠTÓK Tomáš</v>
      </c>
      <c r="H238" s="360"/>
      <c r="I238" s="360"/>
      <c r="J238" s="360"/>
      <c r="K238" s="108" t="s">
        <v>131</v>
      </c>
      <c r="O238" s="73"/>
      <c r="P238" s="73"/>
      <c r="S238" s="75"/>
      <c r="T238" s="74"/>
      <c r="U238" s="74"/>
      <c r="Z238" s="73"/>
      <c r="AA238" s="73"/>
    </row>
    <row r="239" spans="1:27" hidden="1">
      <c r="A239" s="106"/>
      <c r="B239" s="354"/>
      <c r="C239" s="355"/>
      <c r="D239" s="344"/>
      <c r="E239" s="345"/>
      <c r="F239" s="105"/>
      <c r="G239" s="360" t="str">
        <f t="shared" si="4"/>
        <v xml:space="preserve"> </v>
      </c>
      <c r="H239" s="360"/>
      <c r="I239" s="360"/>
      <c r="J239" s="360"/>
      <c r="K239" s="108" t="s">
        <v>130</v>
      </c>
      <c r="O239" s="73"/>
      <c r="P239" s="73"/>
      <c r="S239" s="75"/>
      <c r="T239" s="74"/>
      <c r="U239" s="74"/>
      <c r="Z239" s="73"/>
      <c r="AA239" s="73"/>
    </row>
    <row r="240" spans="1:27" hidden="1">
      <c r="A240" s="103">
        <v>20405</v>
      </c>
      <c r="B240" s="350" t="s">
        <v>155</v>
      </c>
      <c r="C240" s="351"/>
      <c r="D240" s="346" t="s">
        <v>154</v>
      </c>
      <c r="E240" s="347"/>
      <c r="F240" s="77"/>
      <c r="G240" s="343" t="str">
        <f t="shared" si="4"/>
        <v>JETMAR Jakub</v>
      </c>
      <c r="H240" s="343"/>
      <c r="I240" s="343"/>
      <c r="J240" s="343"/>
      <c r="K240" s="102" t="s">
        <v>153</v>
      </c>
      <c r="O240" s="73"/>
      <c r="P240" s="73"/>
      <c r="S240" s="75"/>
      <c r="T240" s="74"/>
      <c r="U240" s="74"/>
      <c r="Z240" s="73"/>
      <c r="AA240" s="73"/>
    </row>
    <row r="241" spans="1:27" hidden="1">
      <c r="A241" s="103">
        <v>20150</v>
      </c>
      <c r="B241" s="350" t="s">
        <v>152</v>
      </c>
      <c r="C241" s="351"/>
      <c r="D241" s="346" t="s">
        <v>151</v>
      </c>
      <c r="E241" s="347"/>
      <c r="F241" s="77"/>
      <c r="G241" s="343" t="str">
        <f t="shared" si="4"/>
        <v>HLAVATÁ Lucie</v>
      </c>
      <c r="H241" s="343"/>
      <c r="I241" s="343"/>
      <c r="J241" s="343"/>
      <c r="K241" s="102" t="s">
        <v>138</v>
      </c>
      <c r="O241" s="73"/>
      <c r="P241" s="73"/>
      <c r="S241" s="75"/>
      <c r="T241" s="74"/>
      <c r="U241" s="74"/>
      <c r="Z241" s="73"/>
      <c r="AA241" s="73"/>
    </row>
    <row r="242" spans="1:27" hidden="1">
      <c r="A242" s="103">
        <v>20149</v>
      </c>
      <c r="B242" s="350" t="s">
        <v>150</v>
      </c>
      <c r="C242" s="351"/>
      <c r="D242" s="346" t="s">
        <v>149</v>
      </c>
      <c r="E242" s="347"/>
      <c r="F242" s="77"/>
      <c r="G242" s="343" t="str">
        <f t="shared" si="4"/>
        <v>KOSTELECKÝ Vojtěch</v>
      </c>
      <c r="H242" s="343"/>
      <c r="I242" s="343"/>
      <c r="J242" s="343"/>
      <c r="K242" s="102" t="s">
        <v>137</v>
      </c>
      <c r="O242" s="73"/>
      <c r="P242" s="73"/>
      <c r="S242" s="75"/>
      <c r="T242" s="74"/>
      <c r="U242" s="74"/>
      <c r="Z242" s="73"/>
      <c r="AA242" s="73"/>
    </row>
    <row r="243" spans="1:27" hidden="1">
      <c r="A243" s="103">
        <v>20145</v>
      </c>
      <c r="B243" s="350" t="s">
        <v>148</v>
      </c>
      <c r="C243" s="351"/>
      <c r="D243" s="346" t="s">
        <v>43</v>
      </c>
      <c r="E243" s="347"/>
      <c r="F243" s="77"/>
      <c r="G243" s="343" t="str">
        <f t="shared" si="4"/>
        <v>KOZDERA Martin</v>
      </c>
      <c r="H243" s="343"/>
      <c r="I243" s="343"/>
      <c r="J243" s="343"/>
      <c r="K243" s="102" t="s">
        <v>136</v>
      </c>
      <c r="O243" s="73"/>
      <c r="P243" s="73"/>
      <c r="S243" s="75"/>
      <c r="T243" s="74"/>
      <c r="U243" s="74"/>
      <c r="Z243" s="73"/>
      <c r="AA243" s="73"/>
    </row>
    <row r="244" spans="1:27" hidden="1">
      <c r="A244" s="103">
        <v>20144</v>
      </c>
      <c r="B244" s="350" t="s">
        <v>147</v>
      </c>
      <c r="C244" s="351"/>
      <c r="D244" s="346" t="s">
        <v>146</v>
      </c>
      <c r="E244" s="347"/>
      <c r="F244" s="77"/>
      <c r="G244" s="343" t="str">
        <f t="shared" si="4"/>
        <v>KUDWEIS Tomáš</v>
      </c>
      <c r="H244" s="343"/>
      <c r="I244" s="343"/>
      <c r="J244" s="343"/>
      <c r="K244" s="102" t="s">
        <v>135</v>
      </c>
      <c r="O244" s="73"/>
      <c r="P244" s="73"/>
      <c r="S244" s="75"/>
      <c r="T244" s="74"/>
      <c r="U244" s="74"/>
      <c r="Z244" s="73"/>
      <c r="AA244" s="73"/>
    </row>
    <row r="245" spans="1:27" hidden="1">
      <c r="A245" s="103">
        <v>20148</v>
      </c>
      <c r="B245" s="350" t="s">
        <v>145</v>
      </c>
      <c r="C245" s="351"/>
      <c r="D245" s="346" t="s">
        <v>144</v>
      </c>
      <c r="E245" s="347"/>
      <c r="F245" s="77"/>
      <c r="G245" s="343" t="str">
        <f t="shared" si="4"/>
        <v>PEŘINA Petr</v>
      </c>
      <c r="H245" s="343"/>
      <c r="I245" s="343"/>
      <c r="J245" s="343"/>
      <c r="K245" s="102" t="s">
        <v>134</v>
      </c>
      <c r="O245" s="73"/>
      <c r="P245" s="73"/>
      <c r="S245" s="75"/>
      <c r="T245" s="74"/>
      <c r="U245" s="74"/>
      <c r="Z245" s="73"/>
      <c r="AA245" s="73"/>
    </row>
    <row r="246" spans="1:27" hidden="1">
      <c r="A246" s="103">
        <v>20143</v>
      </c>
      <c r="B246" s="350" t="s">
        <v>143</v>
      </c>
      <c r="C246" s="351"/>
      <c r="D246" s="346" t="s">
        <v>142</v>
      </c>
      <c r="E246" s="347"/>
      <c r="F246" s="77"/>
      <c r="G246" s="343" t="str">
        <f t="shared" si="4"/>
        <v>SEDLÁK Marek</v>
      </c>
      <c r="H246" s="343"/>
      <c r="I246" s="343"/>
      <c r="J246" s="343"/>
      <c r="K246" s="102" t="s">
        <v>133</v>
      </c>
      <c r="O246" s="73"/>
      <c r="P246" s="73"/>
      <c r="S246" s="75"/>
      <c r="T246" s="74"/>
      <c r="U246" s="74"/>
      <c r="Z246" s="73"/>
      <c r="AA246" s="73"/>
    </row>
    <row r="247" spans="1:27" hidden="1">
      <c r="A247" s="103">
        <v>20146</v>
      </c>
      <c r="B247" s="350" t="s">
        <v>141</v>
      </c>
      <c r="C247" s="351"/>
      <c r="D247" s="346" t="s">
        <v>140</v>
      </c>
      <c r="E247" s="347"/>
      <c r="F247" s="77"/>
      <c r="G247" s="343" t="str">
        <f t="shared" si="4"/>
        <v>ŠIMŮNEK Radovan</v>
      </c>
      <c r="H247" s="343"/>
      <c r="I247" s="343"/>
      <c r="J247" s="343"/>
      <c r="K247" s="102" t="s">
        <v>132</v>
      </c>
      <c r="O247" s="73"/>
      <c r="P247" s="73"/>
      <c r="S247" s="75"/>
      <c r="T247" s="74"/>
      <c r="U247" s="74"/>
      <c r="Z247" s="73"/>
      <c r="AA247" s="73"/>
    </row>
    <row r="248" spans="1:27" hidden="1">
      <c r="A248" s="103"/>
      <c r="B248" s="350"/>
      <c r="C248" s="351"/>
      <c r="D248" s="346"/>
      <c r="E248" s="347"/>
      <c r="F248" s="77"/>
      <c r="G248" s="343" t="str">
        <f t="shared" si="4"/>
        <v xml:space="preserve"> </v>
      </c>
      <c r="H248" s="343"/>
      <c r="I248" s="343"/>
      <c r="J248" s="343"/>
      <c r="K248" s="102" t="s">
        <v>131</v>
      </c>
      <c r="O248" s="73"/>
      <c r="P248" s="73"/>
      <c r="S248" s="75"/>
      <c r="T248" s="74"/>
      <c r="U248" s="74"/>
      <c r="Z248" s="73"/>
      <c r="AA248" s="73"/>
    </row>
    <row r="249" spans="1:27" hidden="1">
      <c r="A249" s="103"/>
      <c r="B249" s="350"/>
      <c r="C249" s="351"/>
      <c r="D249" s="346"/>
      <c r="E249" s="347"/>
      <c r="F249" s="77"/>
      <c r="G249" s="343" t="str">
        <f t="shared" si="4"/>
        <v xml:space="preserve"> </v>
      </c>
      <c r="H249" s="343"/>
      <c r="I249" s="343"/>
      <c r="J249" s="343"/>
      <c r="K249" s="102" t="s">
        <v>130</v>
      </c>
      <c r="O249" s="73"/>
      <c r="P249" s="73"/>
      <c r="S249" s="75"/>
      <c r="T249" s="74"/>
      <c r="U249" s="74"/>
      <c r="Z249" s="73"/>
      <c r="AA249" s="73"/>
    </row>
    <row r="250" spans="1:27" hidden="1">
      <c r="A250" s="101">
        <f t="shared" ref="A250:B265" si="5">A73</f>
        <v>0</v>
      </c>
      <c r="B250" s="348">
        <f t="shared" si="5"/>
        <v>0</v>
      </c>
      <c r="C250" s="349"/>
      <c r="D250" s="449">
        <f t="shared" ref="D250:D265" si="6">D73</f>
        <v>0</v>
      </c>
      <c r="E250" s="450"/>
      <c r="F250" s="100"/>
      <c r="G250" s="478" t="str">
        <f t="shared" si="4"/>
        <v>0 0</v>
      </c>
      <c r="H250" s="478"/>
      <c r="I250" s="478"/>
      <c r="J250" s="478"/>
      <c r="K250" s="99" t="s">
        <v>139</v>
      </c>
      <c r="O250" s="73"/>
      <c r="P250" s="73"/>
      <c r="S250" s="75"/>
      <c r="T250" s="74"/>
      <c r="U250" s="74"/>
      <c r="Z250" s="73"/>
      <c r="AA250" s="73"/>
    </row>
    <row r="251" spans="1:27" hidden="1">
      <c r="A251" s="101">
        <f t="shared" si="5"/>
        <v>0</v>
      </c>
      <c r="B251" s="348">
        <f t="shared" si="5"/>
        <v>0</v>
      </c>
      <c r="C251" s="349"/>
      <c r="D251" s="449">
        <f t="shared" si="6"/>
        <v>0</v>
      </c>
      <c r="E251" s="450"/>
      <c r="F251" s="100"/>
      <c r="G251" s="478" t="str">
        <f t="shared" si="4"/>
        <v>0 0</v>
      </c>
      <c r="H251" s="478"/>
      <c r="I251" s="478"/>
      <c r="J251" s="478"/>
      <c r="K251" s="99" t="s">
        <v>138</v>
      </c>
      <c r="O251" s="73"/>
      <c r="P251" s="73"/>
      <c r="S251" s="75"/>
      <c r="T251" s="74"/>
      <c r="U251" s="74"/>
      <c r="Z251" s="73"/>
      <c r="AA251" s="73"/>
    </row>
    <row r="252" spans="1:27" hidden="1">
      <c r="A252" s="101">
        <f t="shared" si="5"/>
        <v>0</v>
      </c>
      <c r="B252" s="348">
        <f t="shared" si="5"/>
        <v>0</v>
      </c>
      <c r="C252" s="349"/>
      <c r="D252" s="449">
        <f t="shared" si="6"/>
        <v>0</v>
      </c>
      <c r="E252" s="450"/>
      <c r="F252" s="100"/>
      <c r="G252" s="478" t="str">
        <f t="shared" si="4"/>
        <v>0 0</v>
      </c>
      <c r="H252" s="478"/>
      <c r="I252" s="478"/>
      <c r="J252" s="478"/>
      <c r="K252" s="99" t="s">
        <v>137</v>
      </c>
      <c r="O252" s="73"/>
      <c r="P252" s="73"/>
      <c r="S252" s="75"/>
      <c r="T252" s="74"/>
      <c r="U252" s="74"/>
      <c r="Z252" s="73"/>
      <c r="AA252" s="73"/>
    </row>
    <row r="253" spans="1:27" hidden="1">
      <c r="A253" s="101">
        <f t="shared" si="5"/>
        <v>0</v>
      </c>
      <c r="B253" s="348">
        <f t="shared" si="5"/>
        <v>0</v>
      </c>
      <c r="C253" s="349"/>
      <c r="D253" s="449">
        <f t="shared" si="6"/>
        <v>0</v>
      </c>
      <c r="E253" s="450"/>
      <c r="F253" s="100"/>
      <c r="G253" s="478" t="str">
        <f t="shared" si="4"/>
        <v>0 0</v>
      </c>
      <c r="H253" s="478"/>
      <c r="I253" s="478"/>
      <c r="J253" s="478"/>
      <c r="K253" s="99" t="s">
        <v>136</v>
      </c>
      <c r="O253" s="73"/>
      <c r="P253" s="73"/>
      <c r="S253" s="75"/>
      <c r="T253" s="74"/>
      <c r="U253" s="74"/>
      <c r="Z253" s="73"/>
      <c r="AA253" s="73"/>
    </row>
    <row r="254" spans="1:27" hidden="1">
      <c r="A254" s="101">
        <f t="shared" si="5"/>
        <v>0</v>
      </c>
      <c r="B254" s="348">
        <f t="shared" si="5"/>
        <v>0</v>
      </c>
      <c r="C254" s="349"/>
      <c r="D254" s="449">
        <f t="shared" si="6"/>
        <v>0</v>
      </c>
      <c r="E254" s="450"/>
      <c r="F254" s="100"/>
      <c r="G254" s="478" t="str">
        <f t="shared" si="4"/>
        <v>0 0</v>
      </c>
      <c r="H254" s="478"/>
      <c r="I254" s="478"/>
      <c r="J254" s="478"/>
      <c r="K254" s="99" t="s">
        <v>135</v>
      </c>
      <c r="O254" s="73"/>
      <c r="P254" s="73"/>
      <c r="S254" s="75"/>
      <c r="T254" s="74"/>
      <c r="U254" s="74"/>
      <c r="Z254" s="73"/>
      <c r="AA254" s="73"/>
    </row>
    <row r="255" spans="1:27" hidden="1">
      <c r="A255" s="101">
        <f t="shared" si="5"/>
        <v>0</v>
      </c>
      <c r="B255" s="348">
        <f t="shared" si="5"/>
        <v>0</v>
      </c>
      <c r="C255" s="349"/>
      <c r="D255" s="449">
        <f t="shared" si="6"/>
        <v>0</v>
      </c>
      <c r="E255" s="450"/>
      <c r="F255" s="100"/>
      <c r="G255" s="478" t="str">
        <f t="shared" si="4"/>
        <v>0 0</v>
      </c>
      <c r="H255" s="478"/>
      <c r="I255" s="478"/>
      <c r="J255" s="478"/>
      <c r="K255" s="99" t="s">
        <v>134</v>
      </c>
      <c r="O255" s="73"/>
      <c r="P255" s="73"/>
      <c r="S255" s="75"/>
      <c r="T255" s="74"/>
      <c r="U255" s="74"/>
      <c r="Z255" s="73"/>
      <c r="AA255" s="73"/>
    </row>
    <row r="256" spans="1:27" hidden="1">
      <c r="A256" s="101">
        <f t="shared" si="5"/>
        <v>0</v>
      </c>
      <c r="B256" s="348">
        <f t="shared" si="5"/>
        <v>0</v>
      </c>
      <c r="C256" s="349"/>
      <c r="D256" s="449">
        <f t="shared" si="6"/>
        <v>0</v>
      </c>
      <c r="E256" s="450"/>
      <c r="F256" s="100"/>
      <c r="G256" s="478" t="str">
        <f t="shared" si="4"/>
        <v>0 0</v>
      </c>
      <c r="H256" s="478"/>
      <c r="I256" s="478"/>
      <c r="J256" s="478"/>
      <c r="K256" s="99" t="s">
        <v>133</v>
      </c>
      <c r="O256" s="73"/>
      <c r="P256" s="73"/>
      <c r="S256" s="75"/>
      <c r="T256" s="74"/>
      <c r="U256" s="74"/>
      <c r="Z256" s="73"/>
      <c r="AA256" s="73"/>
    </row>
    <row r="257" spans="1:27" hidden="1">
      <c r="A257" s="101">
        <f t="shared" si="5"/>
        <v>0</v>
      </c>
      <c r="B257" s="348">
        <f t="shared" si="5"/>
        <v>0</v>
      </c>
      <c r="C257" s="349"/>
      <c r="D257" s="449">
        <f t="shared" si="6"/>
        <v>0</v>
      </c>
      <c r="E257" s="450"/>
      <c r="F257" s="100"/>
      <c r="G257" s="478" t="str">
        <f t="shared" si="4"/>
        <v>0 0</v>
      </c>
      <c r="H257" s="478"/>
      <c r="I257" s="478"/>
      <c r="J257" s="478"/>
      <c r="K257" s="99" t="s">
        <v>132</v>
      </c>
      <c r="O257" s="73"/>
      <c r="P257" s="73"/>
      <c r="S257" s="75"/>
      <c r="T257" s="74"/>
      <c r="U257" s="74"/>
      <c r="Z257" s="73"/>
      <c r="AA257" s="73"/>
    </row>
    <row r="258" spans="1:27" hidden="1">
      <c r="A258" s="101">
        <f t="shared" si="5"/>
        <v>0</v>
      </c>
      <c r="B258" s="348">
        <f t="shared" si="5"/>
        <v>0</v>
      </c>
      <c r="C258" s="349"/>
      <c r="D258" s="449">
        <f t="shared" si="6"/>
        <v>0</v>
      </c>
      <c r="E258" s="450"/>
      <c r="F258" s="100"/>
      <c r="G258" s="478" t="str">
        <f t="shared" si="4"/>
        <v>0 0</v>
      </c>
      <c r="H258" s="478"/>
      <c r="I258" s="478"/>
      <c r="J258" s="478"/>
      <c r="K258" s="99" t="s">
        <v>131</v>
      </c>
      <c r="O258" s="73"/>
      <c r="P258" s="73"/>
      <c r="S258" s="75"/>
      <c r="T258" s="74"/>
      <c r="U258" s="74"/>
      <c r="Z258" s="73"/>
      <c r="AA258" s="73"/>
    </row>
    <row r="259" spans="1:27" hidden="1">
      <c r="A259" s="101">
        <f t="shared" si="5"/>
        <v>0</v>
      </c>
      <c r="B259" s="348">
        <f t="shared" si="5"/>
        <v>0</v>
      </c>
      <c r="C259" s="349"/>
      <c r="D259" s="449">
        <f t="shared" si="6"/>
        <v>0</v>
      </c>
      <c r="E259" s="450"/>
      <c r="F259" s="100"/>
      <c r="G259" s="478" t="str">
        <f t="shared" si="4"/>
        <v>0 0</v>
      </c>
      <c r="H259" s="478"/>
      <c r="I259" s="478"/>
      <c r="J259" s="478"/>
      <c r="K259" s="99" t="s">
        <v>130</v>
      </c>
      <c r="O259" s="73"/>
      <c r="P259" s="73"/>
      <c r="S259" s="75"/>
      <c r="T259" s="74"/>
      <c r="U259" s="74"/>
      <c r="Z259" s="73"/>
      <c r="AA259" s="73"/>
    </row>
    <row r="260" spans="1:27" hidden="1">
      <c r="A260" s="101">
        <f t="shared" si="5"/>
        <v>0</v>
      </c>
      <c r="B260" s="348">
        <f t="shared" si="5"/>
        <v>0</v>
      </c>
      <c r="C260" s="349"/>
      <c r="D260" s="449">
        <f t="shared" si="6"/>
        <v>0</v>
      </c>
      <c r="E260" s="450"/>
      <c r="F260" s="100"/>
      <c r="G260" s="478" t="str">
        <f t="shared" si="4"/>
        <v>0 0</v>
      </c>
      <c r="H260" s="478"/>
      <c r="I260" s="478"/>
      <c r="J260" s="478"/>
      <c r="K260" s="99" t="s">
        <v>129</v>
      </c>
      <c r="O260" s="73"/>
      <c r="P260" s="73"/>
      <c r="S260" s="75"/>
      <c r="T260" s="74"/>
      <c r="U260" s="74"/>
      <c r="Z260" s="73"/>
      <c r="AA260" s="73"/>
    </row>
    <row r="261" spans="1:27" hidden="1">
      <c r="A261" s="101">
        <f t="shared" si="5"/>
        <v>0</v>
      </c>
      <c r="B261" s="348">
        <f t="shared" si="5"/>
        <v>0</v>
      </c>
      <c r="C261" s="349"/>
      <c r="D261" s="449">
        <f t="shared" si="6"/>
        <v>0</v>
      </c>
      <c r="E261" s="450"/>
      <c r="F261" s="100"/>
      <c r="G261" s="478" t="str">
        <f t="shared" si="4"/>
        <v>0 0</v>
      </c>
      <c r="H261" s="478"/>
      <c r="I261" s="478"/>
      <c r="J261" s="478"/>
      <c r="K261" s="99" t="s">
        <v>128</v>
      </c>
      <c r="O261" s="73"/>
      <c r="P261" s="73"/>
      <c r="S261" s="75"/>
      <c r="T261" s="74"/>
      <c r="U261" s="74"/>
      <c r="Z261" s="73"/>
      <c r="AA261" s="73"/>
    </row>
    <row r="262" spans="1:27" hidden="1">
      <c r="A262" s="101">
        <f t="shared" si="5"/>
        <v>0</v>
      </c>
      <c r="B262" s="348">
        <f t="shared" si="5"/>
        <v>0</v>
      </c>
      <c r="C262" s="349"/>
      <c r="D262" s="449">
        <f t="shared" si="6"/>
        <v>0</v>
      </c>
      <c r="E262" s="450"/>
      <c r="F262" s="100"/>
      <c r="G262" s="478" t="str">
        <f t="shared" si="4"/>
        <v>0 0</v>
      </c>
      <c r="H262" s="478"/>
      <c r="I262" s="478"/>
      <c r="J262" s="478"/>
      <c r="K262" s="99" t="s">
        <v>127</v>
      </c>
      <c r="O262" s="73"/>
      <c r="P262" s="73"/>
      <c r="S262" s="75"/>
      <c r="T262" s="74"/>
      <c r="U262" s="74"/>
      <c r="Z262" s="73"/>
      <c r="AA262" s="73"/>
    </row>
    <row r="263" spans="1:27" hidden="1">
      <c r="A263" s="101">
        <f t="shared" si="5"/>
        <v>0</v>
      </c>
      <c r="B263" s="348">
        <f t="shared" si="5"/>
        <v>0</v>
      </c>
      <c r="C263" s="349"/>
      <c r="D263" s="449">
        <f t="shared" si="6"/>
        <v>0</v>
      </c>
      <c r="E263" s="450"/>
      <c r="F263" s="100"/>
      <c r="G263" s="478" t="str">
        <f t="shared" si="4"/>
        <v>0 0</v>
      </c>
      <c r="H263" s="478"/>
      <c r="I263" s="478"/>
      <c r="J263" s="478"/>
      <c r="K263" s="99" t="s">
        <v>126</v>
      </c>
      <c r="O263" s="73"/>
      <c r="P263" s="73"/>
      <c r="S263" s="75"/>
      <c r="T263" s="74"/>
      <c r="U263" s="74"/>
      <c r="Z263" s="73"/>
      <c r="AA263" s="73"/>
    </row>
    <row r="264" spans="1:27" ht="12.75" hidden="1" customHeight="1">
      <c r="A264" s="101">
        <f t="shared" si="5"/>
        <v>0</v>
      </c>
      <c r="B264" s="348">
        <f t="shared" si="5"/>
        <v>0</v>
      </c>
      <c r="C264" s="349"/>
      <c r="D264" s="449">
        <f t="shared" si="6"/>
        <v>0</v>
      </c>
      <c r="E264" s="450"/>
      <c r="F264" s="100"/>
      <c r="G264" s="478" t="str">
        <f t="shared" si="4"/>
        <v>0 0</v>
      </c>
      <c r="H264" s="478"/>
      <c r="I264" s="478"/>
      <c r="J264" s="478"/>
      <c r="K264" s="99" t="s">
        <v>125</v>
      </c>
      <c r="O264" s="73"/>
      <c r="P264" s="73"/>
      <c r="S264" s="75"/>
      <c r="T264" s="74"/>
      <c r="U264" s="74"/>
      <c r="Z264" s="73"/>
      <c r="AA264" s="73"/>
    </row>
    <row r="265" spans="1:27" ht="12.75" hidden="1" customHeight="1">
      <c r="A265" s="101">
        <f t="shared" si="5"/>
        <v>0</v>
      </c>
      <c r="B265" s="348">
        <f t="shared" si="5"/>
        <v>0</v>
      </c>
      <c r="C265" s="349"/>
      <c r="D265" s="449">
        <f t="shared" si="6"/>
        <v>0</v>
      </c>
      <c r="E265" s="450"/>
      <c r="F265" s="100"/>
      <c r="G265" s="478" t="str">
        <f t="shared" si="4"/>
        <v>0 0</v>
      </c>
      <c r="H265" s="478"/>
      <c r="I265" s="478"/>
      <c r="J265" s="478"/>
      <c r="K265" s="99" t="s">
        <v>124</v>
      </c>
      <c r="O265" s="73"/>
      <c r="P265" s="73"/>
      <c r="S265" s="75"/>
      <c r="T265" s="74"/>
      <c r="U265" s="74"/>
      <c r="Z265" s="73"/>
      <c r="AA265" s="73"/>
    </row>
    <row r="266" spans="1:27" ht="12.75" hidden="1" customHeight="1">
      <c r="A266" s="77"/>
      <c r="B266" s="77"/>
      <c r="C266" s="77"/>
      <c r="D266" s="77"/>
      <c r="E266" s="77"/>
      <c r="F266" s="77"/>
      <c r="G266" s="77"/>
      <c r="H266" s="77"/>
      <c r="J266" s="102"/>
      <c r="L266" s="76"/>
      <c r="O266" s="73"/>
      <c r="P266" s="73"/>
      <c r="S266" s="75"/>
      <c r="T266" s="74"/>
      <c r="U266" s="74"/>
      <c r="Z266" s="73"/>
      <c r="AA266" s="73"/>
    </row>
    <row r="267" spans="1:27" ht="11.25" customHeight="1">
      <c r="A267" s="96" t="s">
        <v>123</v>
      </c>
      <c r="B267" s="480" t="s">
        <v>122</v>
      </c>
      <c r="C267" s="480"/>
      <c r="D267" s="480"/>
      <c r="E267" s="481" t="s">
        <v>121</v>
      </c>
      <c r="F267" s="481"/>
      <c r="G267" s="481"/>
      <c r="H267" s="481"/>
      <c r="I267" s="481" t="s">
        <v>120</v>
      </c>
      <c r="J267" s="481"/>
      <c r="K267" s="95"/>
      <c r="L267" s="479" t="s">
        <v>119</v>
      </c>
      <c r="M267" s="479"/>
      <c r="N267" s="479"/>
      <c r="O267" s="466"/>
      <c r="P267" s="466"/>
      <c r="Q267" s="466"/>
      <c r="R267" s="466"/>
      <c r="V267" s="186"/>
      <c r="W267" s="93"/>
      <c r="X267" s="93"/>
      <c r="Y267" s="93"/>
      <c r="Z267" s="93"/>
      <c r="AA267" s="93"/>
    </row>
    <row r="268" spans="1:27" ht="13.5" customHeight="1">
      <c r="A268" s="91"/>
      <c r="B268" s="92" t="s">
        <v>118</v>
      </c>
      <c r="C268" s="90"/>
      <c r="D268" s="90"/>
      <c r="E268" s="90" t="s">
        <v>117</v>
      </c>
      <c r="F268" s="90"/>
      <c r="G268" s="90"/>
      <c r="H268" s="90"/>
      <c r="I268" s="90" t="s">
        <v>3</v>
      </c>
      <c r="J268" s="90"/>
      <c r="K268" s="90"/>
      <c r="L268" s="91" t="s">
        <v>76</v>
      </c>
      <c r="M268" s="90" t="s">
        <v>116</v>
      </c>
      <c r="N268" s="90"/>
      <c r="O268" s="85"/>
      <c r="P268" s="84"/>
      <c r="Q268" s="84"/>
      <c r="R268" s="84"/>
      <c r="S268" s="84"/>
      <c r="V268" s="83"/>
      <c r="W268" s="82"/>
      <c r="X268" s="81"/>
      <c r="Y268" s="80"/>
      <c r="Z268" s="79"/>
      <c r="AA268" s="78"/>
    </row>
    <row r="269" spans="1:27" ht="13.5" customHeight="1">
      <c r="A269" s="89"/>
      <c r="B269" s="88" t="s">
        <v>115</v>
      </c>
      <c r="C269" s="86"/>
      <c r="D269" s="86"/>
      <c r="E269" s="86" t="s">
        <v>114</v>
      </c>
      <c r="F269" s="86"/>
      <c r="G269" s="86"/>
      <c r="H269" s="86"/>
      <c r="I269" s="86" t="s">
        <v>113</v>
      </c>
      <c r="J269" s="86"/>
      <c r="K269" s="86"/>
      <c r="L269" s="87" t="s">
        <v>80</v>
      </c>
      <c r="M269" s="86" t="s">
        <v>84</v>
      </c>
      <c r="N269" s="86"/>
      <c r="O269" s="85"/>
      <c r="P269" s="84"/>
      <c r="Q269" s="84"/>
      <c r="R269" s="84"/>
      <c r="S269" s="84"/>
      <c r="V269" s="83"/>
      <c r="W269" s="82"/>
      <c r="X269" s="81"/>
      <c r="Y269" s="80"/>
      <c r="Z269" s="79"/>
      <c r="AA269" s="78"/>
    </row>
    <row r="270" spans="1:27" ht="13.5" customHeight="1">
      <c r="A270" s="89"/>
      <c r="B270" s="88" t="s">
        <v>112</v>
      </c>
      <c r="C270" s="86"/>
      <c r="D270" s="86"/>
      <c r="E270" s="86" t="s">
        <v>111</v>
      </c>
      <c r="F270" s="86"/>
      <c r="G270" s="86"/>
      <c r="H270" s="86"/>
      <c r="I270" s="86" t="s">
        <v>110</v>
      </c>
      <c r="J270" s="86"/>
      <c r="K270" s="86"/>
      <c r="L270" s="87" t="s">
        <v>88</v>
      </c>
      <c r="M270" s="86" t="s">
        <v>109</v>
      </c>
      <c r="N270" s="86"/>
      <c r="O270" s="85"/>
      <c r="P270" s="84"/>
      <c r="Q270" s="84"/>
      <c r="R270" s="84"/>
      <c r="S270" s="84"/>
      <c r="V270" s="83"/>
      <c r="W270" s="82"/>
      <c r="X270" s="81"/>
      <c r="Y270" s="80"/>
      <c r="Z270" s="79"/>
      <c r="AA270" s="78"/>
    </row>
    <row r="271" spans="1:27" ht="13.5" customHeight="1">
      <c r="A271" s="89"/>
      <c r="B271" s="86" t="s">
        <v>399</v>
      </c>
      <c r="C271" s="86"/>
      <c r="D271" s="86"/>
      <c r="E271" s="86" t="s">
        <v>106</v>
      </c>
      <c r="F271" s="86"/>
      <c r="G271" s="86"/>
      <c r="H271" s="86"/>
      <c r="I271" s="86" t="s">
        <v>105</v>
      </c>
      <c r="J271" s="86"/>
      <c r="K271" s="86"/>
      <c r="L271" s="87" t="s">
        <v>96</v>
      </c>
      <c r="M271" s="86" t="s">
        <v>84</v>
      </c>
      <c r="N271" s="86"/>
      <c r="O271" s="85"/>
      <c r="P271" s="84"/>
      <c r="Q271" s="84"/>
      <c r="R271" s="84"/>
      <c r="S271" s="84"/>
      <c r="V271" s="83"/>
      <c r="W271" s="82"/>
      <c r="X271" s="81"/>
      <c r="Y271" s="80"/>
      <c r="Z271" s="79"/>
      <c r="AA271" s="78"/>
    </row>
    <row r="272" spans="1:27" ht="13.5" customHeight="1">
      <c r="A272" s="89"/>
      <c r="B272" s="88" t="s">
        <v>104</v>
      </c>
      <c r="C272" s="86"/>
      <c r="D272" s="86"/>
      <c r="E272" s="86" t="s">
        <v>103</v>
      </c>
      <c r="F272" s="86"/>
      <c r="G272" s="86"/>
      <c r="H272" s="86"/>
      <c r="I272" s="86" t="s">
        <v>102</v>
      </c>
      <c r="J272" s="86"/>
      <c r="K272" s="86"/>
      <c r="L272" s="87" t="s">
        <v>88</v>
      </c>
      <c r="M272" s="86" t="s">
        <v>84</v>
      </c>
      <c r="N272" s="86"/>
      <c r="O272" s="85"/>
      <c r="P272" s="84"/>
      <c r="Q272" s="84"/>
      <c r="R272" s="84"/>
      <c r="S272" s="84"/>
      <c r="V272" s="83"/>
      <c r="W272" s="82"/>
      <c r="X272" s="81"/>
      <c r="Y272" s="80"/>
      <c r="Z272" s="79"/>
      <c r="AA272" s="78"/>
    </row>
    <row r="273" spans="1:27" ht="13.5" customHeight="1">
      <c r="A273" s="89"/>
      <c r="B273" s="88" t="s">
        <v>7</v>
      </c>
      <c r="C273" s="86"/>
      <c r="D273" s="86"/>
      <c r="E273" s="86" t="s">
        <v>101</v>
      </c>
      <c r="F273" s="86"/>
      <c r="G273" s="86"/>
      <c r="H273" s="86"/>
      <c r="I273" s="86" t="s">
        <v>3</v>
      </c>
      <c r="J273" s="86"/>
      <c r="K273" s="86"/>
      <c r="L273" s="89" t="s">
        <v>80</v>
      </c>
      <c r="M273" s="86" t="s">
        <v>75</v>
      </c>
      <c r="N273" s="86"/>
      <c r="O273" s="85"/>
      <c r="P273" s="84"/>
      <c r="Q273" s="84"/>
      <c r="R273" s="84"/>
      <c r="S273" s="84"/>
      <c r="V273" s="83"/>
      <c r="W273" s="82"/>
      <c r="X273" s="81"/>
      <c r="Y273" s="80"/>
      <c r="Z273" s="79"/>
      <c r="AA273" s="78"/>
    </row>
    <row r="274" spans="1:27" ht="13.5" customHeight="1">
      <c r="A274" s="89"/>
      <c r="B274" s="88" t="s">
        <v>100</v>
      </c>
      <c r="C274" s="86"/>
      <c r="D274" s="86"/>
      <c r="E274" s="86" t="s">
        <v>99</v>
      </c>
      <c r="F274" s="86"/>
      <c r="G274" s="86"/>
      <c r="H274" s="86"/>
      <c r="I274" s="86" t="s">
        <v>3</v>
      </c>
      <c r="J274" s="86"/>
      <c r="K274" s="86"/>
      <c r="L274" s="87" t="s">
        <v>76</v>
      </c>
      <c r="M274" s="86" t="s">
        <v>75</v>
      </c>
      <c r="N274" s="86"/>
      <c r="O274" s="85"/>
      <c r="P274" s="84"/>
      <c r="Q274" s="84"/>
      <c r="R274" s="84"/>
      <c r="S274" s="84"/>
      <c r="V274" s="83"/>
      <c r="W274" s="82"/>
      <c r="X274" s="81"/>
      <c r="Y274" s="80"/>
      <c r="Z274" s="79"/>
      <c r="AA274" s="78"/>
    </row>
    <row r="275" spans="1:27" ht="13.5" customHeight="1">
      <c r="A275" s="89"/>
      <c r="B275" s="88" t="s">
        <v>98</v>
      </c>
      <c r="C275" s="86"/>
      <c r="D275" s="86"/>
      <c r="E275" s="86" t="s">
        <v>97</v>
      </c>
      <c r="F275" s="86"/>
      <c r="G275" s="86"/>
      <c r="H275" s="86"/>
      <c r="I275" s="86" t="s">
        <v>93</v>
      </c>
      <c r="J275" s="86"/>
      <c r="K275" s="86"/>
      <c r="L275" s="87" t="s">
        <v>96</v>
      </c>
      <c r="M275" s="86" t="s">
        <v>75</v>
      </c>
      <c r="N275" s="86"/>
      <c r="O275" s="85"/>
      <c r="P275" s="84"/>
      <c r="Q275" s="84"/>
      <c r="R275" s="84"/>
      <c r="S275" s="84"/>
      <c r="V275" s="83"/>
      <c r="W275" s="82"/>
      <c r="X275" s="81"/>
      <c r="Y275" s="80"/>
      <c r="Z275" s="79"/>
      <c r="AA275" s="78"/>
    </row>
    <row r="276" spans="1:27" ht="13.5" customHeight="1">
      <c r="A276" s="89"/>
      <c r="B276" s="88" t="s">
        <v>95</v>
      </c>
      <c r="C276" s="86"/>
      <c r="D276" s="86"/>
      <c r="E276" s="86" t="s">
        <v>94</v>
      </c>
      <c r="F276" s="86"/>
      <c r="G276" s="86"/>
      <c r="H276" s="86"/>
      <c r="I276" s="86" t="s">
        <v>93</v>
      </c>
      <c r="J276" s="86"/>
      <c r="K276" s="86"/>
      <c r="L276" s="87" t="s">
        <v>88</v>
      </c>
      <c r="M276" s="86" t="s">
        <v>75</v>
      </c>
      <c r="N276" s="86"/>
      <c r="O276" s="85"/>
      <c r="P276" s="84"/>
      <c r="Q276" s="84"/>
      <c r="R276" s="84"/>
      <c r="S276" s="84"/>
      <c r="V276" s="83"/>
      <c r="W276" s="82"/>
      <c r="X276" s="81"/>
      <c r="Y276" s="80"/>
      <c r="Z276" s="79"/>
      <c r="AA276" s="78"/>
    </row>
    <row r="277" spans="1:27" ht="13.5" customHeight="1">
      <c r="A277" s="89"/>
      <c r="B277" s="88" t="s">
        <v>92</v>
      </c>
      <c r="C277" s="86"/>
      <c r="D277" s="86"/>
      <c r="E277" s="86" t="s">
        <v>91</v>
      </c>
      <c r="F277" s="86"/>
      <c r="G277" s="86"/>
      <c r="H277" s="86"/>
      <c r="I277" s="86" t="s">
        <v>90</v>
      </c>
      <c r="J277" s="86"/>
      <c r="K277" s="86"/>
      <c r="L277" s="89" t="s">
        <v>88</v>
      </c>
      <c r="M277" s="86" t="s">
        <v>84</v>
      </c>
      <c r="N277" s="86"/>
      <c r="O277" s="85"/>
      <c r="P277" s="84"/>
      <c r="Q277" s="84"/>
      <c r="R277" s="84"/>
      <c r="S277" s="84"/>
      <c r="V277" s="83"/>
      <c r="W277" s="82"/>
      <c r="X277" s="81"/>
      <c r="Y277" s="80"/>
      <c r="Z277" s="79"/>
      <c r="AA277" s="78"/>
    </row>
    <row r="278" spans="1:27" ht="13.5" customHeight="1">
      <c r="A278" s="89"/>
      <c r="B278" s="88" t="s">
        <v>9</v>
      </c>
      <c r="C278" s="86"/>
      <c r="D278" s="86"/>
      <c r="E278" s="86" t="s">
        <v>70</v>
      </c>
      <c r="F278" s="86"/>
      <c r="G278" s="86"/>
      <c r="H278" s="86"/>
      <c r="I278" s="86" t="s">
        <v>89</v>
      </c>
      <c r="J278" s="86"/>
      <c r="K278" s="86"/>
      <c r="L278" s="87" t="s">
        <v>88</v>
      </c>
      <c r="M278" s="86" t="s">
        <v>84</v>
      </c>
      <c r="N278" s="86"/>
      <c r="O278" s="85"/>
      <c r="P278" s="84"/>
      <c r="Q278" s="84"/>
      <c r="R278" s="84"/>
      <c r="S278" s="84"/>
      <c r="V278" s="83"/>
      <c r="W278" s="82"/>
      <c r="X278" s="81"/>
      <c r="Y278" s="79"/>
      <c r="Z278" s="79"/>
      <c r="AA278" s="78"/>
    </row>
    <row r="279" spans="1:27" ht="13.5" customHeight="1">
      <c r="A279" s="89"/>
      <c r="B279" s="88" t="s">
        <v>87</v>
      </c>
      <c r="C279" s="86"/>
      <c r="D279" s="86"/>
      <c r="E279" s="86" t="s">
        <v>86</v>
      </c>
      <c r="F279" s="86"/>
      <c r="G279" s="86"/>
      <c r="H279" s="86"/>
      <c r="I279" s="86" t="s">
        <v>85</v>
      </c>
      <c r="J279" s="86"/>
      <c r="K279" s="86"/>
      <c r="L279" s="89" t="s">
        <v>76</v>
      </c>
      <c r="M279" s="86" t="s">
        <v>84</v>
      </c>
      <c r="N279" s="86"/>
      <c r="O279" s="85"/>
      <c r="P279" s="84"/>
      <c r="Q279" s="84"/>
      <c r="R279" s="84"/>
      <c r="S279" s="84"/>
      <c r="V279" s="83"/>
      <c r="W279" s="82"/>
      <c r="X279" s="81"/>
      <c r="Y279" s="79"/>
      <c r="Z279" s="79"/>
      <c r="AA279" s="78"/>
    </row>
    <row r="280" spans="1:27" ht="13.5" customHeight="1">
      <c r="A280" s="89"/>
      <c r="B280" s="88" t="s">
        <v>83</v>
      </c>
      <c r="C280" s="86"/>
      <c r="D280" s="86"/>
      <c r="E280" s="86" t="s">
        <v>82</v>
      </c>
      <c r="F280" s="86"/>
      <c r="G280" s="86"/>
      <c r="H280" s="86"/>
      <c r="I280" s="86" t="s">
        <v>81</v>
      </c>
      <c r="J280" s="86"/>
      <c r="K280" s="86"/>
      <c r="L280" s="89" t="s">
        <v>80</v>
      </c>
      <c r="M280" s="86" t="s">
        <v>75</v>
      </c>
      <c r="N280" s="86"/>
      <c r="O280" s="85"/>
      <c r="P280" s="84"/>
      <c r="Q280" s="84"/>
      <c r="R280" s="84"/>
      <c r="S280" s="84"/>
      <c r="V280" s="83"/>
      <c r="W280" s="82"/>
      <c r="X280" s="81"/>
      <c r="Y280" s="80"/>
      <c r="Z280" s="79"/>
      <c r="AA280" s="78"/>
    </row>
    <row r="281" spans="1:27" ht="13.5" customHeight="1">
      <c r="A281" s="89"/>
      <c r="B281" s="88" t="s">
        <v>79</v>
      </c>
      <c r="C281" s="86"/>
      <c r="D281" s="86"/>
      <c r="E281" s="86" t="s">
        <v>78</v>
      </c>
      <c r="F281" s="86"/>
      <c r="G281" s="86"/>
      <c r="H281" s="86"/>
      <c r="I281" s="86" t="s">
        <v>77</v>
      </c>
      <c r="J281" s="86"/>
      <c r="K281" s="86"/>
      <c r="L281" s="87" t="s">
        <v>76</v>
      </c>
      <c r="M281" s="86" t="s">
        <v>75</v>
      </c>
      <c r="N281" s="86"/>
      <c r="O281" s="85"/>
      <c r="P281" s="84"/>
      <c r="Q281" s="84"/>
      <c r="R281" s="84"/>
      <c r="S281" s="84"/>
      <c r="V281" s="83"/>
      <c r="W281" s="82"/>
      <c r="X281" s="81"/>
      <c r="Y281" s="80"/>
      <c r="Z281" s="79"/>
      <c r="AA281" s="78"/>
    </row>
    <row r="282" spans="1:27">
      <c r="K282" s="76"/>
    </row>
  </sheetData>
  <sheetProtection password="C416" sheet="1" objects="1" scenarios="1" formatColumns="0" selectLockedCells="1" sort="0"/>
  <mergeCells count="647">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48:J248"/>
    <mergeCell ref="G249:J249"/>
    <mergeCell ref="G230:J230"/>
    <mergeCell ref="D71:E71"/>
    <mergeCell ref="F71:H71"/>
    <mergeCell ref="G262:J262"/>
    <mergeCell ref="G243:J243"/>
    <mergeCell ref="G244:J244"/>
    <mergeCell ref="D249:E249"/>
    <mergeCell ref="G245:J245"/>
    <mergeCell ref="G246:J246"/>
    <mergeCell ref="G231:J231"/>
    <mergeCell ref="G232:J232"/>
    <mergeCell ref="G233:J233"/>
    <mergeCell ref="G239:J239"/>
    <mergeCell ref="G240:J240"/>
    <mergeCell ref="G241:J241"/>
    <mergeCell ref="G234:J234"/>
    <mergeCell ref="G265:J265"/>
    <mergeCell ref="D251:E251"/>
    <mergeCell ref="D252:E252"/>
    <mergeCell ref="G251:J251"/>
    <mergeCell ref="G252:J252"/>
    <mergeCell ref="D253:E253"/>
    <mergeCell ref="D254:E254"/>
    <mergeCell ref="G261:J261"/>
    <mergeCell ref="D255:E255"/>
    <mergeCell ref="D265:E265"/>
    <mergeCell ref="G263:J263"/>
    <mergeCell ref="G264:J264"/>
    <mergeCell ref="G259:J259"/>
    <mergeCell ref="G260:J260"/>
    <mergeCell ref="G258:J258"/>
    <mergeCell ref="G255:J255"/>
    <mergeCell ref="G253:J253"/>
    <mergeCell ref="G254:J254"/>
    <mergeCell ref="D250:E250"/>
    <mergeCell ref="G257:J257"/>
    <mergeCell ref="G235:J235"/>
    <mergeCell ref="G236:J236"/>
    <mergeCell ref="G237:J237"/>
    <mergeCell ref="G238:J238"/>
    <mergeCell ref="D242:E242"/>
    <mergeCell ref="D243:E243"/>
    <mergeCell ref="D244:E244"/>
    <mergeCell ref="D257:E257"/>
    <mergeCell ref="G250:J250"/>
    <mergeCell ref="G242:J242"/>
    <mergeCell ref="G229:J229"/>
    <mergeCell ref="G218:J218"/>
    <mergeCell ref="G219:J219"/>
    <mergeCell ref="G220:J220"/>
    <mergeCell ref="G221:J221"/>
    <mergeCell ref="G222:J222"/>
    <mergeCell ref="G223:J223"/>
    <mergeCell ref="D72:E72"/>
    <mergeCell ref="F72:H72"/>
    <mergeCell ref="D73:E73"/>
    <mergeCell ref="F73:H73"/>
    <mergeCell ref="D74:E74"/>
    <mergeCell ref="G224:J224"/>
    <mergeCell ref="G211:J211"/>
    <mergeCell ref="G204:J204"/>
    <mergeCell ref="G192:J192"/>
    <mergeCell ref="G193:J193"/>
    <mergeCell ref="G228:J228"/>
    <mergeCell ref="G213:J213"/>
    <mergeCell ref="G214:J214"/>
    <mergeCell ref="G215:J215"/>
    <mergeCell ref="G217:J217"/>
    <mergeCell ref="G207:J207"/>
    <mergeCell ref="G208:J208"/>
    <mergeCell ref="G209:J209"/>
    <mergeCell ref="G210:J210"/>
    <mergeCell ref="G216:J216"/>
    <mergeCell ref="G225:J225"/>
    <mergeCell ref="G226:J226"/>
    <mergeCell ref="G227:J227"/>
    <mergeCell ref="B73:C73"/>
    <mergeCell ref="B74:C74"/>
    <mergeCell ref="F74:H74"/>
    <mergeCell ref="B75:C75"/>
    <mergeCell ref="D75:E75"/>
    <mergeCell ref="G205:J205"/>
    <mergeCell ref="G195:J195"/>
    <mergeCell ref="G196:J196"/>
    <mergeCell ref="G201:J201"/>
    <mergeCell ref="G191:J191"/>
    <mergeCell ref="G203:J203"/>
    <mergeCell ref="G202:J202"/>
    <mergeCell ref="G206:J206"/>
    <mergeCell ref="G212:J212"/>
    <mergeCell ref="D77:E77"/>
    <mergeCell ref="G194:J194"/>
    <mergeCell ref="G187:J187"/>
    <mergeCell ref="G188:J188"/>
    <mergeCell ref="G189:J189"/>
    <mergeCell ref="G200:J200"/>
    <mergeCell ref="G197:J197"/>
    <mergeCell ref="G198:J198"/>
    <mergeCell ref="G184:J184"/>
    <mergeCell ref="G168:J168"/>
    <mergeCell ref="G169:J169"/>
    <mergeCell ref="G170:J170"/>
    <mergeCell ref="G173:J173"/>
    <mergeCell ref="G181:J181"/>
    <mergeCell ref="G174:J174"/>
    <mergeCell ref="G190:J190"/>
    <mergeCell ref="G182:J182"/>
    <mergeCell ref="G185:J185"/>
    <mergeCell ref="G186:J186"/>
    <mergeCell ref="G175:J175"/>
    <mergeCell ref="G171:J171"/>
    <mergeCell ref="G172:J172"/>
    <mergeCell ref="G199:J199"/>
    <mergeCell ref="G155:J155"/>
    <mergeCell ref="G156:J156"/>
    <mergeCell ref="G176:J176"/>
    <mergeCell ref="G160:J160"/>
    <mergeCell ref="G183:J183"/>
    <mergeCell ref="G179:J179"/>
    <mergeCell ref="G180:J180"/>
    <mergeCell ref="G177:J177"/>
    <mergeCell ref="G178:J178"/>
    <mergeCell ref="G163:J163"/>
    <mergeCell ref="G158:J158"/>
    <mergeCell ref="G159:J159"/>
    <mergeCell ref="G164:J164"/>
    <mergeCell ref="B82:C82"/>
    <mergeCell ref="D82:E82"/>
    <mergeCell ref="G150:J150"/>
    <mergeCell ref="F79:H79"/>
    <mergeCell ref="B80:C80"/>
    <mergeCell ref="D80:E80"/>
    <mergeCell ref="G153:J153"/>
    <mergeCell ref="G154:J154"/>
    <mergeCell ref="G142:J142"/>
    <mergeCell ref="G151:J151"/>
    <mergeCell ref="G152:J152"/>
    <mergeCell ref="G148:J148"/>
    <mergeCell ref="B157:C157"/>
    <mergeCell ref="B158:C158"/>
    <mergeCell ref="B150:C150"/>
    <mergeCell ref="B151:C151"/>
    <mergeCell ref="B136:C136"/>
    <mergeCell ref="B83:C83"/>
    <mergeCell ref="B127:C127"/>
    <mergeCell ref="G145:J145"/>
    <mergeCell ref="B131:C131"/>
    <mergeCell ref="B132:C132"/>
    <mergeCell ref="B133:C133"/>
    <mergeCell ref="B134:C134"/>
    <mergeCell ref="B138:C138"/>
    <mergeCell ref="B139:C139"/>
    <mergeCell ref="G149:J149"/>
    <mergeCell ref="G144:J144"/>
    <mergeCell ref="G147:J147"/>
    <mergeCell ref="G117:J117"/>
    <mergeCell ref="G112:J112"/>
    <mergeCell ref="G113:J113"/>
    <mergeCell ref="F87:H87"/>
    <mergeCell ref="F88:H88"/>
    <mergeCell ref="G141:J141"/>
    <mergeCell ref="G143:J143"/>
    <mergeCell ref="B122:C122"/>
    <mergeCell ref="D122:E122"/>
    <mergeCell ref="D123:E123"/>
    <mergeCell ref="D118:E118"/>
    <mergeCell ref="D119:E119"/>
    <mergeCell ref="D120:E120"/>
    <mergeCell ref="D121:E121"/>
    <mergeCell ref="D117:E117"/>
    <mergeCell ref="B117:C117"/>
    <mergeCell ref="B118:C118"/>
    <mergeCell ref="B119:C119"/>
    <mergeCell ref="B120:C120"/>
    <mergeCell ref="B121:C121"/>
    <mergeCell ref="B123:C123"/>
    <mergeCell ref="B86:C86"/>
    <mergeCell ref="D86:E86"/>
    <mergeCell ref="B87:C87"/>
    <mergeCell ref="D87:E87"/>
    <mergeCell ref="D88:E88"/>
    <mergeCell ref="F86:H86"/>
    <mergeCell ref="B85:C85"/>
    <mergeCell ref="F75:H75"/>
    <mergeCell ref="D85:E85"/>
    <mergeCell ref="D83:E83"/>
    <mergeCell ref="B84:C84"/>
    <mergeCell ref="D84:E84"/>
    <mergeCell ref="B76:C76"/>
    <mergeCell ref="D76:E76"/>
    <mergeCell ref="F76:H76"/>
    <mergeCell ref="B77:C77"/>
    <mergeCell ref="F80:H80"/>
    <mergeCell ref="F82:H82"/>
    <mergeCell ref="F77:H77"/>
    <mergeCell ref="B78:C78"/>
    <mergeCell ref="D78:E78"/>
    <mergeCell ref="F78:H78"/>
    <mergeCell ref="B79:C79"/>
    <mergeCell ref="D79:E79"/>
    <mergeCell ref="G119:J119"/>
    <mergeCell ref="G120:J120"/>
    <mergeCell ref="G121:J121"/>
    <mergeCell ref="G114:J114"/>
    <mergeCell ref="G122:J122"/>
    <mergeCell ref="G118:J118"/>
    <mergeCell ref="G140:J140"/>
    <mergeCell ref="G136:J136"/>
    <mergeCell ref="G130:J130"/>
    <mergeCell ref="G131:J131"/>
    <mergeCell ref="G132:J132"/>
    <mergeCell ref="G139:J139"/>
    <mergeCell ref="G134:J134"/>
    <mergeCell ref="G135:J135"/>
    <mergeCell ref="G125:J125"/>
    <mergeCell ref="G126:J126"/>
    <mergeCell ref="B152:C152"/>
    <mergeCell ref="G138:J138"/>
    <mergeCell ref="G137:J137"/>
    <mergeCell ref="G133:J133"/>
    <mergeCell ref="B129:C129"/>
    <mergeCell ref="G123:J123"/>
    <mergeCell ref="G124:J124"/>
    <mergeCell ref="B124:C124"/>
    <mergeCell ref="B125:C125"/>
    <mergeCell ref="B126:C126"/>
    <mergeCell ref="D124:E124"/>
    <mergeCell ref="D125:E125"/>
    <mergeCell ref="B128:C128"/>
    <mergeCell ref="D126:E126"/>
    <mergeCell ref="D140:E140"/>
    <mergeCell ref="D141:E141"/>
    <mergeCell ref="D131:E131"/>
    <mergeCell ref="D138:E138"/>
    <mergeCell ref="B130:C130"/>
    <mergeCell ref="B135:C135"/>
    <mergeCell ref="B137:C137"/>
    <mergeCell ref="D129:E129"/>
    <mergeCell ref="B255:C255"/>
    <mergeCell ref="D256:E256"/>
    <mergeCell ref="B256:C256"/>
    <mergeCell ref="B251:C251"/>
    <mergeCell ref="B252:C252"/>
    <mergeCell ref="B257:C257"/>
    <mergeCell ref="B258:C258"/>
    <mergeCell ref="B253:C253"/>
    <mergeCell ref="D130:E130"/>
    <mergeCell ref="B254:C254"/>
    <mergeCell ref="B171:C171"/>
    <mergeCell ref="B172:C172"/>
    <mergeCell ref="B173:C173"/>
    <mergeCell ref="B174:C174"/>
    <mergeCell ref="B148:C148"/>
    <mergeCell ref="B149:C149"/>
    <mergeCell ref="B163:C163"/>
    <mergeCell ref="B164:C164"/>
    <mergeCell ref="B147:C147"/>
    <mergeCell ref="B230:C230"/>
    <mergeCell ref="B153:C153"/>
    <mergeCell ref="B154:C154"/>
    <mergeCell ref="B155:C155"/>
    <mergeCell ref="B156:C156"/>
    <mergeCell ref="B264:C264"/>
    <mergeCell ref="D264:E264"/>
    <mergeCell ref="G115:J115"/>
    <mergeCell ref="G116:J116"/>
    <mergeCell ref="B142:C142"/>
    <mergeCell ref="B143:C143"/>
    <mergeCell ref="B261:C261"/>
    <mergeCell ref="B116:C116"/>
    <mergeCell ref="B162:C162"/>
    <mergeCell ref="B175:C175"/>
    <mergeCell ref="B262:C262"/>
    <mergeCell ref="B263:C263"/>
    <mergeCell ref="D261:E261"/>
    <mergeCell ref="D262:E262"/>
    <mergeCell ref="D263:E263"/>
    <mergeCell ref="B259:C259"/>
    <mergeCell ref="B260:C260"/>
    <mergeCell ref="D260:E260"/>
    <mergeCell ref="D258:E258"/>
    <mergeCell ref="D259:E259"/>
    <mergeCell ref="B140:C140"/>
    <mergeCell ref="B141:C141"/>
    <mergeCell ref="B144:C144"/>
    <mergeCell ref="B145:C145"/>
    <mergeCell ref="V1:AA1"/>
    <mergeCell ref="L1:N1"/>
    <mergeCell ref="D1:I1"/>
    <mergeCell ref="L3:S3"/>
    <mergeCell ref="K27:L27"/>
    <mergeCell ref="D5:G5"/>
    <mergeCell ref="K8:L9"/>
    <mergeCell ref="N5:Q5"/>
    <mergeCell ref="O1:P1"/>
    <mergeCell ref="Q1:S1"/>
    <mergeCell ref="B3:I3"/>
    <mergeCell ref="B1:C2"/>
    <mergeCell ref="A8:B9"/>
    <mergeCell ref="C5:C6"/>
    <mergeCell ref="A13:B14"/>
    <mergeCell ref="A15:B16"/>
    <mergeCell ref="A17:B17"/>
    <mergeCell ref="K17:L17"/>
    <mergeCell ref="I18:I19"/>
    <mergeCell ref="I23:I24"/>
    <mergeCell ref="A18:B19"/>
    <mergeCell ref="K13:L14"/>
    <mergeCell ref="K15:L16"/>
    <mergeCell ref="I16:I17"/>
    <mergeCell ref="V66:AA66"/>
    <mergeCell ref="I26:I27"/>
    <mergeCell ref="I36:I37"/>
    <mergeCell ref="K10:L11"/>
    <mergeCell ref="S16:S17"/>
    <mergeCell ref="K23:L24"/>
    <mergeCell ref="I13:I14"/>
    <mergeCell ref="K28:L29"/>
    <mergeCell ref="K18:L19"/>
    <mergeCell ref="I33:I34"/>
    <mergeCell ref="S26:S27"/>
    <mergeCell ref="A64:S64"/>
    <mergeCell ref="M41:O41"/>
    <mergeCell ref="K33:L34"/>
    <mergeCell ref="A35:B36"/>
    <mergeCell ref="I31:I32"/>
    <mergeCell ref="I28:I29"/>
    <mergeCell ref="A28:B29"/>
    <mergeCell ref="A50:S50"/>
    <mergeCell ref="A37:B37"/>
    <mergeCell ref="B57:C57"/>
    <mergeCell ref="S36:S37"/>
    <mergeCell ref="K37:L37"/>
    <mergeCell ref="K35:L36"/>
    <mergeCell ref="A6:B6"/>
    <mergeCell ref="S11:S12"/>
    <mergeCell ref="K12:L12"/>
    <mergeCell ref="A12:B12"/>
    <mergeCell ref="K5:L5"/>
    <mergeCell ref="K6:L6"/>
    <mergeCell ref="A10:B11"/>
    <mergeCell ref="A5:B5"/>
    <mergeCell ref="I11:I12"/>
    <mergeCell ref="M5:M6"/>
    <mergeCell ref="A27:B27"/>
    <mergeCell ref="K30:L31"/>
    <mergeCell ref="K32:L32"/>
    <mergeCell ref="S21:S22"/>
    <mergeCell ref="K20:L21"/>
    <mergeCell ref="E57:H57"/>
    <mergeCell ref="A52:S52"/>
    <mergeCell ref="S31:S32"/>
    <mergeCell ref="A33:B34"/>
    <mergeCell ref="A32:B32"/>
    <mergeCell ref="A20:B21"/>
    <mergeCell ref="A25:B26"/>
    <mergeCell ref="A23:B24"/>
    <mergeCell ref="K22:L22"/>
    <mergeCell ref="A22:B22"/>
    <mergeCell ref="K25:L26"/>
    <mergeCell ref="I21:I22"/>
    <mergeCell ref="G41:H41"/>
    <mergeCell ref="Q41:R41"/>
    <mergeCell ref="A49:S49"/>
    <mergeCell ref="C46:D46"/>
    <mergeCell ref="J46:K46"/>
    <mergeCell ref="J47:K47"/>
    <mergeCell ref="A30:B31"/>
    <mergeCell ref="B58:C58"/>
    <mergeCell ref="E58:H58"/>
    <mergeCell ref="L58:M58"/>
    <mergeCell ref="O58:R58"/>
    <mergeCell ref="C42:E42"/>
    <mergeCell ref="C41:E41"/>
    <mergeCell ref="M42:O42"/>
    <mergeCell ref="O57:R57"/>
    <mergeCell ref="C43:H43"/>
    <mergeCell ref="Q47:S47"/>
    <mergeCell ref="P43:S43"/>
    <mergeCell ref="C47:D47"/>
    <mergeCell ref="L43:M43"/>
    <mergeCell ref="L57:M57"/>
    <mergeCell ref="B111:C111"/>
    <mergeCell ref="A66:B66"/>
    <mergeCell ref="C66:H66"/>
    <mergeCell ref="A61:S61"/>
    <mergeCell ref="A62:S62"/>
    <mergeCell ref="B104:C104"/>
    <mergeCell ref="B107:C107"/>
    <mergeCell ref="B88:C88"/>
    <mergeCell ref="F83:H83"/>
    <mergeCell ref="F84:H84"/>
    <mergeCell ref="F85:H85"/>
    <mergeCell ref="B108:C108"/>
    <mergeCell ref="B109:C109"/>
    <mergeCell ref="B110:C110"/>
    <mergeCell ref="D110:E110"/>
    <mergeCell ref="D111:E111"/>
    <mergeCell ref="G110:J110"/>
    <mergeCell ref="G111:J111"/>
    <mergeCell ref="G107:J107"/>
    <mergeCell ref="B106:C106"/>
    <mergeCell ref="A65:S65"/>
    <mergeCell ref="G106:J106"/>
    <mergeCell ref="K106:L106"/>
    <mergeCell ref="B160:C160"/>
    <mergeCell ref="B161:C161"/>
    <mergeCell ref="B112:C112"/>
    <mergeCell ref="D107:E107"/>
    <mergeCell ref="D108:E108"/>
    <mergeCell ref="D109:E109"/>
    <mergeCell ref="B114:C114"/>
    <mergeCell ref="D113:E113"/>
    <mergeCell ref="G108:J108"/>
    <mergeCell ref="B115:C115"/>
    <mergeCell ref="B113:C113"/>
    <mergeCell ref="D112:E112"/>
    <mergeCell ref="G109:J109"/>
    <mergeCell ref="D114:E114"/>
    <mergeCell ref="D115:E115"/>
    <mergeCell ref="B159:C159"/>
    <mergeCell ref="D144:E144"/>
    <mergeCell ref="G127:J127"/>
    <mergeCell ref="G128:J128"/>
    <mergeCell ref="G129:J129"/>
    <mergeCell ref="B165:C165"/>
    <mergeCell ref="B166:C166"/>
    <mergeCell ref="B167:C167"/>
    <mergeCell ref="B181:C181"/>
    <mergeCell ref="B176:C176"/>
    <mergeCell ref="B177:C177"/>
    <mergeCell ref="B178:C178"/>
    <mergeCell ref="B180:C180"/>
    <mergeCell ref="B179:C179"/>
    <mergeCell ref="B198:C198"/>
    <mergeCell ref="B199:C199"/>
    <mergeCell ref="B190:C190"/>
    <mergeCell ref="B191:C191"/>
    <mergeCell ref="B192:C192"/>
    <mergeCell ref="B193:C193"/>
    <mergeCell ref="B188:C188"/>
    <mergeCell ref="B189:C189"/>
    <mergeCell ref="B182:C182"/>
    <mergeCell ref="B183:C183"/>
    <mergeCell ref="B184:C184"/>
    <mergeCell ref="B185:C185"/>
    <mergeCell ref="B186:C186"/>
    <mergeCell ref="B187:C187"/>
    <mergeCell ref="B210:C210"/>
    <mergeCell ref="D127:E127"/>
    <mergeCell ref="D128:E128"/>
    <mergeCell ref="B201:C201"/>
    <mergeCell ref="B202:C202"/>
    <mergeCell ref="B203:C203"/>
    <mergeCell ref="D145:E145"/>
    <mergeCell ref="D147:E147"/>
    <mergeCell ref="D150:E150"/>
    <mergeCell ref="D151:E151"/>
    <mergeCell ref="B206:C206"/>
    <mergeCell ref="B207:C207"/>
    <mergeCell ref="B168:C168"/>
    <mergeCell ref="B169:C169"/>
    <mergeCell ref="B170:C170"/>
    <mergeCell ref="B200:C200"/>
    <mergeCell ref="B208:C208"/>
    <mergeCell ref="B209:C209"/>
    <mergeCell ref="B194:C194"/>
    <mergeCell ref="B195:C195"/>
    <mergeCell ref="B204:C204"/>
    <mergeCell ref="B205:C205"/>
    <mergeCell ref="B196:C196"/>
    <mergeCell ref="B197:C197"/>
    <mergeCell ref="B219:C219"/>
    <mergeCell ref="B220:C220"/>
    <mergeCell ref="B221:C221"/>
    <mergeCell ref="B222:C222"/>
    <mergeCell ref="B215:C215"/>
    <mergeCell ref="B216:C216"/>
    <mergeCell ref="B217:C217"/>
    <mergeCell ref="B218:C218"/>
    <mergeCell ref="B211:C211"/>
    <mergeCell ref="B212:C212"/>
    <mergeCell ref="B213:C213"/>
    <mergeCell ref="B214:C214"/>
    <mergeCell ref="B233:C233"/>
    <mergeCell ref="B234:C234"/>
    <mergeCell ref="B223:C223"/>
    <mergeCell ref="B224:C224"/>
    <mergeCell ref="B225:C225"/>
    <mergeCell ref="B226:C226"/>
    <mergeCell ref="B227:C227"/>
    <mergeCell ref="B228:C228"/>
    <mergeCell ref="B229:C229"/>
    <mergeCell ref="D152:E152"/>
    <mergeCell ref="D153:E153"/>
    <mergeCell ref="D154:E154"/>
    <mergeCell ref="D155:E155"/>
    <mergeCell ref="D116:E116"/>
    <mergeCell ref="D106:E106"/>
    <mergeCell ref="D148:E148"/>
    <mergeCell ref="D149:E149"/>
    <mergeCell ref="D132:E132"/>
    <mergeCell ref="D133:E133"/>
    <mergeCell ref="D134:E134"/>
    <mergeCell ref="D135:E135"/>
    <mergeCell ref="D136:E136"/>
    <mergeCell ref="D137:E137"/>
    <mergeCell ref="D142:E142"/>
    <mergeCell ref="D143:E143"/>
    <mergeCell ref="D139:E139"/>
    <mergeCell ref="G166:J166"/>
    <mergeCell ref="G167:J167"/>
    <mergeCell ref="G165:J165"/>
    <mergeCell ref="D160:E160"/>
    <mergeCell ref="D161:E161"/>
    <mergeCell ref="D162:E162"/>
    <mergeCell ref="G161:J161"/>
    <mergeCell ref="G162:J162"/>
    <mergeCell ref="D156:E156"/>
    <mergeCell ref="D157:E157"/>
    <mergeCell ref="D158:E158"/>
    <mergeCell ref="D159:E159"/>
    <mergeCell ref="G157:J157"/>
    <mergeCell ref="D170:E170"/>
    <mergeCell ref="D171:E171"/>
    <mergeCell ref="D165:E165"/>
    <mergeCell ref="D166:E166"/>
    <mergeCell ref="D167:E167"/>
    <mergeCell ref="D172:E172"/>
    <mergeCell ref="D163:E163"/>
    <mergeCell ref="D164:E164"/>
    <mergeCell ref="D168:E168"/>
    <mergeCell ref="D169:E169"/>
    <mergeCell ref="D173:E173"/>
    <mergeCell ref="D174:E174"/>
    <mergeCell ref="D175:E175"/>
    <mergeCell ref="D176:E176"/>
    <mergeCell ref="D177:E177"/>
    <mergeCell ref="D178:E178"/>
    <mergeCell ref="D179:E179"/>
    <mergeCell ref="B231:C231"/>
    <mergeCell ref="B243:C243"/>
    <mergeCell ref="D180:E180"/>
    <mergeCell ref="D181:E181"/>
    <mergeCell ref="D182:E182"/>
    <mergeCell ref="D183:E183"/>
    <mergeCell ref="D184:E184"/>
    <mergeCell ref="D185:E185"/>
    <mergeCell ref="D186:E186"/>
    <mergeCell ref="D187:E187"/>
    <mergeCell ref="D197:E197"/>
    <mergeCell ref="B235:C235"/>
    <mergeCell ref="B236:C236"/>
    <mergeCell ref="B237:C237"/>
    <mergeCell ref="B238:C238"/>
    <mergeCell ref="B239:C239"/>
    <mergeCell ref="B241:C241"/>
    <mergeCell ref="D198:E198"/>
    <mergeCell ref="D199:E199"/>
    <mergeCell ref="D200:E200"/>
    <mergeCell ref="D188:E188"/>
    <mergeCell ref="D189:E189"/>
    <mergeCell ref="D205:E205"/>
    <mergeCell ref="B265:C265"/>
    <mergeCell ref="D190:E190"/>
    <mergeCell ref="D191:E191"/>
    <mergeCell ref="D192:E192"/>
    <mergeCell ref="D193:E193"/>
    <mergeCell ref="D194:E194"/>
    <mergeCell ref="D195:E195"/>
    <mergeCell ref="D196:E196"/>
    <mergeCell ref="B248:C248"/>
    <mergeCell ref="B249:C249"/>
    <mergeCell ref="B250:C250"/>
    <mergeCell ref="B247:C247"/>
    <mergeCell ref="B246:C246"/>
    <mergeCell ref="B240:C240"/>
    <mergeCell ref="B242:C242"/>
    <mergeCell ref="B244:C244"/>
    <mergeCell ref="B245:C245"/>
    <mergeCell ref="B232:C232"/>
    <mergeCell ref="D209:E209"/>
    <mergeCell ref="D210:E210"/>
    <mergeCell ref="D211:E211"/>
    <mergeCell ref="D212:E212"/>
    <mergeCell ref="D206:E206"/>
    <mergeCell ref="D207:E207"/>
    <mergeCell ref="D208:E208"/>
    <mergeCell ref="D201:E201"/>
    <mergeCell ref="D202:E202"/>
    <mergeCell ref="D203:E203"/>
    <mergeCell ref="D204:E204"/>
    <mergeCell ref="D221:E221"/>
    <mergeCell ref="D222:E222"/>
    <mergeCell ref="D223:E223"/>
    <mergeCell ref="D224:E224"/>
    <mergeCell ref="D217:E217"/>
    <mergeCell ref="D218:E218"/>
    <mergeCell ref="D219:E219"/>
    <mergeCell ref="D220:E220"/>
    <mergeCell ref="D213:E213"/>
    <mergeCell ref="D214:E214"/>
    <mergeCell ref="D215:E215"/>
    <mergeCell ref="D216:E216"/>
    <mergeCell ref="D245:E245"/>
    <mergeCell ref="D247:E247"/>
    <mergeCell ref="D248:E248"/>
    <mergeCell ref="B146:C146"/>
    <mergeCell ref="D146:E146"/>
    <mergeCell ref="G146:J146"/>
    <mergeCell ref="D233:E233"/>
    <mergeCell ref="D234:E234"/>
    <mergeCell ref="D246:E246"/>
    <mergeCell ref="D235:E235"/>
    <mergeCell ref="D236:E236"/>
    <mergeCell ref="D237:E237"/>
    <mergeCell ref="D238:E238"/>
    <mergeCell ref="D239:E239"/>
    <mergeCell ref="D240:E240"/>
    <mergeCell ref="D241:E241"/>
    <mergeCell ref="D229:E229"/>
    <mergeCell ref="D230:E230"/>
    <mergeCell ref="D231:E231"/>
    <mergeCell ref="D232:E232"/>
    <mergeCell ref="D225:E225"/>
    <mergeCell ref="D226:E226"/>
    <mergeCell ref="D227:E227"/>
    <mergeCell ref="D228:E228"/>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560" t="s">
        <v>0</v>
      </c>
      <c r="C1" s="560"/>
      <c r="D1" s="562" t="s">
        <v>1</v>
      </c>
      <c r="E1" s="562"/>
      <c r="F1" s="562"/>
      <c r="G1" s="562"/>
      <c r="H1" s="562"/>
      <c r="I1" s="562"/>
      <c r="K1" s="2" t="s">
        <v>2</v>
      </c>
      <c r="L1" s="556" t="s">
        <v>3</v>
      </c>
      <c r="M1" s="556"/>
      <c r="N1" s="556"/>
      <c r="O1" s="557" t="s">
        <v>4</v>
      </c>
      <c r="P1" s="557"/>
      <c r="Q1" s="558" t="s">
        <v>5</v>
      </c>
      <c r="R1" s="559"/>
      <c r="S1" s="559"/>
    </row>
    <row r="2" spans="1:19" ht="6" customHeight="1">
      <c r="B2" s="561"/>
      <c r="C2" s="561"/>
    </row>
    <row r="3" spans="1:19" ht="20.100000000000001" customHeight="1">
      <c r="A3" s="3" t="s">
        <v>6</v>
      </c>
      <c r="B3" s="553" t="s">
        <v>7</v>
      </c>
      <c r="C3" s="554"/>
      <c r="D3" s="554"/>
      <c r="E3" s="554"/>
      <c r="F3" s="554"/>
      <c r="G3" s="554"/>
      <c r="H3" s="554"/>
      <c r="I3" s="555"/>
      <c r="K3" s="3" t="s">
        <v>8</v>
      </c>
      <c r="L3" s="553" t="s">
        <v>9</v>
      </c>
      <c r="M3" s="554"/>
      <c r="N3" s="554"/>
      <c r="O3" s="554"/>
      <c r="P3" s="554"/>
      <c r="Q3" s="554"/>
      <c r="R3" s="554"/>
      <c r="S3" s="555"/>
    </row>
    <row r="4" spans="1:19" ht="5.0999999999999996" customHeight="1"/>
    <row r="5" spans="1:19" ht="12.95" customHeight="1">
      <c r="A5" s="567" t="s">
        <v>10</v>
      </c>
      <c r="B5" s="568"/>
      <c r="C5" s="565" t="s">
        <v>11</v>
      </c>
      <c r="D5" s="550" t="s">
        <v>12</v>
      </c>
      <c r="E5" s="551"/>
      <c r="F5" s="551"/>
      <c r="G5" s="552"/>
      <c r="H5" s="563" t="s">
        <v>13</v>
      </c>
      <c r="I5" s="564"/>
      <c r="K5" s="567" t="s">
        <v>10</v>
      </c>
      <c r="L5" s="568"/>
      <c r="M5" s="565" t="s">
        <v>11</v>
      </c>
      <c r="N5" s="550" t="s">
        <v>12</v>
      </c>
      <c r="O5" s="551"/>
      <c r="P5" s="551"/>
      <c r="Q5" s="552"/>
      <c r="R5" s="563" t="s">
        <v>13</v>
      </c>
      <c r="S5" s="564"/>
    </row>
    <row r="6" spans="1:19" ht="12.95" customHeight="1">
      <c r="A6" s="569" t="s">
        <v>14</v>
      </c>
      <c r="B6" s="570"/>
      <c r="C6" s="566"/>
      <c r="D6" s="4" t="s">
        <v>15</v>
      </c>
      <c r="E6" s="5" t="s">
        <v>16</v>
      </c>
      <c r="F6" s="5" t="s">
        <v>17</v>
      </c>
      <c r="G6" s="6" t="s">
        <v>18</v>
      </c>
      <c r="H6" s="7" t="s">
        <v>19</v>
      </c>
      <c r="I6" s="8" t="s">
        <v>20</v>
      </c>
      <c r="K6" s="569" t="s">
        <v>14</v>
      </c>
      <c r="L6" s="570"/>
      <c r="M6" s="566"/>
      <c r="N6" s="4" t="s">
        <v>15</v>
      </c>
      <c r="O6" s="5" t="s">
        <v>16</v>
      </c>
      <c r="P6" s="5" t="s">
        <v>17</v>
      </c>
      <c r="Q6" s="6" t="s">
        <v>18</v>
      </c>
      <c r="R6" s="7" t="s">
        <v>19</v>
      </c>
      <c r="S6" s="8" t="s">
        <v>20</v>
      </c>
    </row>
    <row r="7" spans="1:19" ht="5.0999999999999996" customHeight="1">
      <c r="A7" s="9"/>
      <c r="B7" s="9"/>
      <c r="K7" s="9"/>
      <c r="L7" s="9"/>
    </row>
    <row r="8" spans="1:19" ht="12.95" customHeight="1">
      <c r="A8" s="544" t="s">
        <v>21</v>
      </c>
      <c r="B8" s="545"/>
      <c r="C8" s="10">
        <v>1</v>
      </c>
      <c r="D8" s="11">
        <v>140</v>
      </c>
      <c r="E8" s="12">
        <v>67</v>
      </c>
      <c r="F8" s="12">
        <v>3</v>
      </c>
      <c r="G8" s="13">
        <f>IF(AND(ISBLANK(D8),ISBLANK(E8)),"",D8+E8)</f>
        <v>207</v>
      </c>
      <c r="H8" s="14">
        <f>IF(OR(ISNUMBER($G8),ISNUMBER($Q8)),(SIGN(N($G8)-N($Q8))+1)/2,"")</f>
        <v>0</v>
      </c>
      <c r="I8" s="15"/>
      <c r="K8" s="544" t="s">
        <v>22</v>
      </c>
      <c r="L8" s="545"/>
      <c r="M8" s="10">
        <v>1</v>
      </c>
      <c r="N8" s="11">
        <v>142</v>
      </c>
      <c r="O8" s="12">
        <v>80</v>
      </c>
      <c r="P8" s="12">
        <v>6</v>
      </c>
      <c r="Q8" s="13">
        <f>IF(AND(ISBLANK(N8),ISBLANK(O8)),"",N8+O8)</f>
        <v>222</v>
      </c>
      <c r="R8" s="14">
        <f>IF(ISNUMBER($H8),1-$H8,"")</f>
        <v>1</v>
      </c>
      <c r="S8" s="15"/>
    </row>
    <row r="9" spans="1:19" ht="12.95" customHeight="1">
      <c r="A9" s="546"/>
      <c r="B9" s="547"/>
      <c r="C9" s="16">
        <v>2</v>
      </c>
      <c r="D9" s="17">
        <v>160</v>
      </c>
      <c r="E9" s="18">
        <v>54</v>
      </c>
      <c r="F9" s="18">
        <v>5</v>
      </c>
      <c r="G9" s="19">
        <f>IF(AND(ISBLANK(D9),ISBLANK(E9)),"",D9+E9)</f>
        <v>214</v>
      </c>
      <c r="H9" s="20">
        <f>IF(OR(ISNUMBER($G9),ISNUMBER($Q9)),(SIGN(N($G9)-N($Q9))+1)/2,"")</f>
        <v>1</v>
      </c>
      <c r="I9" s="15"/>
      <c r="K9" s="546"/>
      <c r="L9" s="547"/>
      <c r="M9" s="16">
        <v>2</v>
      </c>
      <c r="N9" s="17">
        <v>161</v>
      </c>
      <c r="O9" s="18">
        <v>36</v>
      </c>
      <c r="P9" s="18">
        <v>10</v>
      </c>
      <c r="Q9" s="19">
        <f>IF(AND(ISBLANK(N9),ISBLANK(O9)),"",N9+O9)</f>
        <v>197</v>
      </c>
      <c r="R9" s="20">
        <f>IF(ISNUMBER($H9),1-$H9,"")</f>
        <v>0</v>
      </c>
      <c r="S9" s="15"/>
    </row>
    <row r="10" spans="1:19" ht="12.95" customHeight="1">
      <c r="A10" s="540" t="s">
        <v>23</v>
      </c>
      <c r="B10" s="541"/>
      <c r="C10" s="16">
        <v>3</v>
      </c>
      <c r="D10" s="17"/>
      <c r="E10" s="18"/>
      <c r="F10" s="18"/>
      <c r="G10" s="19" t="str">
        <f>IF(AND(ISBLANK(D10),ISBLANK(E10)),"",D10+E10)</f>
        <v/>
      </c>
      <c r="H10" s="20" t="str">
        <f>IF(OR(ISNUMBER($G10),ISNUMBER($Q10)),(SIGN(N($G10)-N($Q10))+1)/2,"")</f>
        <v/>
      </c>
      <c r="I10" s="15"/>
      <c r="K10" s="540" t="s">
        <v>24</v>
      </c>
      <c r="L10" s="541"/>
      <c r="M10" s="16">
        <v>3</v>
      </c>
      <c r="N10" s="17"/>
      <c r="O10" s="18"/>
      <c r="P10" s="18"/>
      <c r="Q10" s="19" t="str">
        <f>IF(AND(ISBLANK(N10),ISBLANK(O10)),"",N10+O10)</f>
        <v/>
      </c>
      <c r="R10" s="20" t="str">
        <f>IF(ISNUMBER($H10),1-$H10,"")</f>
        <v/>
      </c>
      <c r="S10" s="15"/>
    </row>
    <row r="11" spans="1:19" ht="12.95" customHeight="1">
      <c r="A11" s="542"/>
      <c r="B11" s="543"/>
      <c r="C11" s="21">
        <v>4</v>
      </c>
      <c r="D11" s="22"/>
      <c r="E11" s="23"/>
      <c r="F11" s="23"/>
      <c r="G11" s="24" t="str">
        <f>IF(AND(ISBLANK(D11),ISBLANK(E11)),"",D11+E11)</f>
        <v/>
      </c>
      <c r="H11" s="25" t="str">
        <f>IF(OR(ISNUMBER($G11),ISNUMBER($Q11)),(SIGN(N($G11)-N($Q11))+1)/2,"")</f>
        <v/>
      </c>
      <c r="I11" s="538">
        <f>IF(ISNUMBER(H12),(SIGN(1000*($H12-$R12)+$G12-$Q12)+1)/2,"")</f>
        <v>1</v>
      </c>
      <c r="K11" s="542"/>
      <c r="L11" s="543"/>
      <c r="M11" s="21">
        <v>4</v>
      </c>
      <c r="N11" s="22"/>
      <c r="O11" s="23"/>
      <c r="P11" s="23"/>
      <c r="Q11" s="24" t="str">
        <f>IF(AND(ISBLANK(N11),ISBLANK(O11)),"",N11+O11)</f>
        <v/>
      </c>
      <c r="R11" s="25" t="str">
        <f>IF(ISNUMBER($H11),1-$H11,"")</f>
        <v/>
      </c>
      <c r="S11" s="538">
        <f>IF(ISNUMBER($I11),1-$I11,"")</f>
        <v>0</v>
      </c>
    </row>
    <row r="12" spans="1:19" ht="15.95" customHeight="1">
      <c r="A12" s="548">
        <v>22253</v>
      </c>
      <c r="B12" s="549"/>
      <c r="C12" s="26" t="s">
        <v>18</v>
      </c>
      <c r="D12" s="71">
        <f>IF(ISNUMBER($G12),SUM(D8:D11),"")</f>
        <v>300</v>
      </c>
      <c r="E12" s="28">
        <f>IF(ISNUMBER($G12),SUM(E8:E11),"")</f>
        <v>121</v>
      </c>
      <c r="F12" s="28">
        <f>IF(ISNUMBER($G12),SUM(F8:F11),"")</f>
        <v>8</v>
      </c>
      <c r="G12" s="29">
        <f>IF(SUM($G8:$G11)+SUM($Q8:$Q11)&gt;0,SUM(G8:G11),"")</f>
        <v>421</v>
      </c>
      <c r="H12" s="27">
        <f>IF(ISNUMBER($G12),SUM(H8:H11),"")</f>
        <v>1</v>
      </c>
      <c r="I12" s="539"/>
      <c r="K12" s="548">
        <v>19345</v>
      </c>
      <c r="L12" s="549"/>
      <c r="M12" s="26" t="s">
        <v>18</v>
      </c>
      <c r="N12" s="71">
        <f>IF(ISNUMBER($G12),SUM(N8:N11),"")</f>
        <v>303</v>
      </c>
      <c r="O12" s="28">
        <f>IF(ISNUMBER($G12),SUM(O8:O11),"")</f>
        <v>116</v>
      </c>
      <c r="P12" s="28">
        <f>IF(ISNUMBER($G12),SUM(P8:P11),"")</f>
        <v>16</v>
      </c>
      <c r="Q12" s="29">
        <f>IF(SUM($G8:$G11)+SUM($Q8:$Q11)&gt;0,SUM(Q8:Q11),"")</f>
        <v>419</v>
      </c>
      <c r="R12" s="27">
        <f>IF(ISNUMBER($G12),SUM(R8:R11),"")</f>
        <v>1</v>
      </c>
      <c r="S12" s="539"/>
    </row>
    <row r="13" spans="1:19" ht="12.95" customHeight="1">
      <c r="A13" s="544" t="s">
        <v>25</v>
      </c>
      <c r="B13" s="545"/>
      <c r="C13" s="10">
        <v>1</v>
      </c>
      <c r="D13" s="11">
        <v>123</v>
      </c>
      <c r="E13" s="12">
        <v>35</v>
      </c>
      <c r="F13" s="12">
        <v>10</v>
      </c>
      <c r="G13" s="13">
        <f>IF(AND(ISBLANK(D13),ISBLANK(E13)),"",D13+E13)</f>
        <v>158</v>
      </c>
      <c r="H13" s="14">
        <f>IF(OR(ISNUMBER($G13),ISNUMBER($Q13)),(SIGN(N($G13)-N($Q13))+1)/2,"")</f>
        <v>0</v>
      </c>
      <c r="I13" s="15"/>
      <c r="K13" s="544" t="s">
        <v>26</v>
      </c>
      <c r="L13" s="545"/>
      <c r="M13" s="10">
        <v>1</v>
      </c>
      <c r="N13" s="11">
        <v>138</v>
      </c>
      <c r="O13" s="12">
        <v>62</v>
      </c>
      <c r="P13" s="12">
        <v>2</v>
      </c>
      <c r="Q13" s="13">
        <f>IF(AND(ISBLANK(N13),ISBLANK(O13)),"",N13+O13)</f>
        <v>200</v>
      </c>
      <c r="R13" s="14">
        <f>IF(ISNUMBER($H13),1-$H13,"")</f>
        <v>1</v>
      </c>
      <c r="S13" s="15"/>
    </row>
    <row r="14" spans="1:19" ht="12.95" customHeight="1">
      <c r="A14" s="546"/>
      <c r="B14" s="547"/>
      <c r="C14" s="16">
        <v>2</v>
      </c>
      <c r="D14" s="17">
        <v>150</v>
      </c>
      <c r="E14" s="18">
        <v>59</v>
      </c>
      <c r="F14" s="18">
        <v>7</v>
      </c>
      <c r="G14" s="19">
        <f>IF(AND(ISBLANK(D14),ISBLANK(E14)),"",D14+E14)</f>
        <v>209</v>
      </c>
      <c r="H14" s="20">
        <f>IF(OR(ISNUMBER($G14),ISNUMBER($Q14)),(SIGN(N($G14)-N($Q14))+1)/2,"")</f>
        <v>1</v>
      </c>
      <c r="I14" s="15"/>
      <c r="K14" s="546"/>
      <c r="L14" s="547"/>
      <c r="M14" s="16">
        <v>2</v>
      </c>
      <c r="N14" s="17">
        <v>144</v>
      </c>
      <c r="O14" s="18">
        <v>63</v>
      </c>
      <c r="P14" s="18">
        <v>3</v>
      </c>
      <c r="Q14" s="19">
        <f>IF(AND(ISBLANK(N14),ISBLANK(O14)),"",N14+O14)</f>
        <v>207</v>
      </c>
      <c r="R14" s="20">
        <f>IF(ISNUMBER($H14),1-$H14,"")</f>
        <v>0</v>
      </c>
      <c r="S14" s="15"/>
    </row>
    <row r="15" spans="1:19" ht="12.95" customHeight="1">
      <c r="A15" s="540" t="s">
        <v>27</v>
      </c>
      <c r="B15" s="541"/>
      <c r="C15" s="16">
        <v>3</v>
      </c>
      <c r="D15" s="17"/>
      <c r="E15" s="18"/>
      <c r="F15" s="18"/>
      <c r="G15" s="19" t="str">
        <f>IF(AND(ISBLANK(D15),ISBLANK(E15)),"",D15+E15)</f>
        <v/>
      </c>
      <c r="H15" s="20" t="str">
        <f>IF(OR(ISNUMBER($G15),ISNUMBER($Q15)),(SIGN(N($G15)-N($Q15))+1)/2,"")</f>
        <v/>
      </c>
      <c r="I15" s="15"/>
      <c r="K15" s="540" t="s">
        <v>28</v>
      </c>
      <c r="L15" s="541"/>
      <c r="M15" s="16">
        <v>3</v>
      </c>
      <c r="N15" s="17"/>
      <c r="O15" s="18"/>
      <c r="P15" s="18"/>
      <c r="Q15" s="19" t="str">
        <f>IF(AND(ISBLANK(N15),ISBLANK(O15)),"",N15+O15)</f>
        <v/>
      </c>
      <c r="R15" s="20" t="str">
        <f>IF(ISNUMBER($H15),1-$H15,"")</f>
        <v/>
      </c>
      <c r="S15" s="15"/>
    </row>
    <row r="16" spans="1:19" ht="12.95" customHeight="1">
      <c r="A16" s="542"/>
      <c r="B16" s="543"/>
      <c r="C16" s="21">
        <v>4</v>
      </c>
      <c r="D16" s="22"/>
      <c r="E16" s="23"/>
      <c r="F16" s="23"/>
      <c r="G16" s="24" t="str">
        <f>IF(AND(ISBLANK(D16),ISBLANK(E16)),"",D16+E16)</f>
        <v/>
      </c>
      <c r="H16" s="25" t="str">
        <f>IF(OR(ISNUMBER($G16),ISNUMBER($Q16)),(SIGN(N($G16)-N($Q16))+1)/2,"")</f>
        <v/>
      </c>
      <c r="I16" s="538">
        <f>IF(ISNUMBER(H17),(SIGN(1000*($H17-$R17)+$G17-$Q17)+1)/2,"")</f>
        <v>0</v>
      </c>
      <c r="K16" s="542"/>
      <c r="L16" s="543"/>
      <c r="M16" s="21">
        <v>4</v>
      </c>
      <c r="N16" s="22"/>
      <c r="O16" s="23"/>
      <c r="P16" s="23"/>
      <c r="Q16" s="24" t="str">
        <f>IF(AND(ISBLANK(N16),ISBLANK(O16)),"",N16+O16)</f>
        <v/>
      </c>
      <c r="R16" s="25" t="str">
        <f>IF(ISNUMBER($H16),1-$H16,"")</f>
        <v/>
      </c>
      <c r="S16" s="538">
        <f>IF(ISNUMBER($I16),1-$I16,"")</f>
        <v>1</v>
      </c>
    </row>
    <row r="17" spans="1:19" ht="15.95" customHeight="1">
      <c r="A17" s="548">
        <v>22254</v>
      </c>
      <c r="B17" s="549"/>
      <c r="C17" s="26" t="s">
        <v>18</v>
      </c>
      <c r="D17" s="27">
        <f>IF(ISNUMBER($G17),SUM(D13:D16),"")</f>
        <v>273</v>
      </c>
      <c r="E17" s="28">
        <f>IF(ISNUMBER($G17),SUM(E13:E16),"")</f>
        <v>94</v>
      </c>
      <c r="F17" s="28">
        <f>IF(ISNUMBER($G17),SUM(F13:F16),"")</f>
        <v>17</v>
      </c>
      <c r="G17" s="29">
        <f>IF(SUM($G13:$G16)+SUM($Q13:$Q16)&gt;0,SUM(G13:G16),"")</f>
        <v>367</v>
      </c>
      <c r="H17" s="27">
        <f>IF(ISNUMBER($G17),SUM(H13:H16),"")</f>
        <v>1</v>
      </c>
      <c r="I17" s="539"/>
      <c r="K17" s="548">
        <v>23635</v>
      </c>
      <c r="L17" s="549"/>
      <c r="M17" s="26" t="s">
        <v>18</v>
      </c>
      <c r="N17" s="27">
        <f>IF(ISNUMBER($G17),SUM(N13:N16),"")</f>
        <v>282</v>
      </c>
      <c r="O17" s="28">
        <f>IF(ISNUMBER($G17),SUM(O13:O16),"")</f>
        <v>125</v>
      </c>
      <c r="P17" s="28">
        <f>IF(ISNUMBER($G17),SUM(P13:P16),"")</f>
        <v>5</v>
      </c>
      <c r="Q17" s="29">
        <f>IF(SUM($G13:$G16)+SUM($Q13:$Q16)&gt;0,SUM(Q13:Q16),"")</f>
        <v>407</v>
      </c>
      <c r="R17" s="27">
        <f>IF(ISNUMBER($G17),SUM(R13:R16),"")</f>
        <v>1</v>
      </c>
      <c r="S17" s="539"/>
    </row>
    <row r="18" spans="1:19" ht="12.95" customHeight="1">
      <c r="A18" s="544" t="s">
        <v>29</v>
      </c>
      <c r="B18" s="545"/>
      <c r="C18" s="10">
        <v>1</v>
      </c>
      <c r="D18" s="11">
        <v>156</v>
      </c>
      <c r="E18" s="12">
        <v>52</v>
      </c>
      <c r="F18" s="12">
        <v>6</v>
      </c>
      <c r="G18" s="13">
        <f>IF(AND(ISBLANK(D18),ISBLANK(E18)),"",D18+E18)</f>
        <v>208</v>
      </c>
      <c r="H18" s="14">
        <f>IF(OR(ISNUMBER($G18),ISNUMBER($Q18)),(SIGN(N($G18)-N($Q18))+1)/2,"")</f>
        <v>1</v>
      </c>
      <c r="I18" s="15"/>
      <c r="K18" s="544" t="s">
        <v>30</v>
      </c>
      <c r="L18" s="545"/>
      <c r="M18" s="10">
        <v>1</v>
      </c>
      <c r="N18" s="11">
        <v>134</v>
      </c>
      <c r="O18" s="12">
        <v>67</v>
      </c>
      <c r="P18" s="12">
        <v>5</v>
      </c>
      <c r="Q18" s="13">
        <f>IF(AND(ISBLANK(N18),ISBLANK(O18)),"",N18+O18)</f>
        <v>201</v>
      </c>
      <c r="R18" s="14">
        <f>IF(ISNUMBER($H18),1-$H18,"")</f>
        <v>0</v>
      </c>
      <c r="S18" s="15"/>
    </row>
    <row r="19" spans="1:19" ht="12.95" customHeight="1">
      <c r="A19" s="546"/>
      <c r="B19" s="547"/>
      <c r="C19" s="16">
        <v>2</v>
      </c>
      <c r="D19" s="17">
        <v>141</v>
      </c>
      <c r="E19" s="18">
        <v>63</v>
      </c>
      <c r="F19" s="18">
        <v>7</v>
      </c>
      <c r="G19" s="19">
        <f>IF(AND(ISBLANK(D19),ISBLANK(E19)),"",D19+E19)</f>
        <v>204</v>
      </c>
      <c r="H19" s="20">
        <f>IF(OR(ISNUMBER($G19),ISNUMBER($Q19)),(SIGN(N($G19)-N($Q19))+1)/2,"")</f>
        <v>0</v>
      </c>
      <c r="I19" s="15"/>
      <c r="K19" s="546"/>
      <c r="L19" s="547"/>
      <c r="M19" s="16">
        <v>2</v>
      </c>
      <c r="N19" s="17">
        <v>145</v>
      </c>
      <c r="O19" s="18">
        <v>62</v>
      </c>
      <c r="P19" s="18">
        <v>5</v>
      </c>
      <c r="Q19" s="19">
        <f>IF(AND(ISBLANK(N19),ISBLANK(O19)),"",N19+O19)</f>
        <v>207</v>
      </c>
      <c r="R19" s="20">
        <f>IF(ISNUMBER($H19),1-$H19,"")</f>
        <v>1</v>
      </c>
      <c r="S19" s="15"/>
    </row>
    <row r="20" spans="1:19" ht="12.95" customHeight="1">
      <c r="A20" s="540" t="s">
        <v>31</v>
      </c>
      <c r="B20" s="541"/>
      <c r="C20" s="16">
        <v>3</v>
      </c>
      <c r="D20" s="17"/>
      <c r="E20" s="18"/>
      <c r="F20" s="18"/>
      <c r="G20" s="19" t="str">
        <f>IF(AND(ISBLANK(D20),ISBLANK(E20)),"",D20+E20)</f>
        <v/>
      </c>
      <c r="H20" s="20" t="str">
        <f>IF(OR(ISNUMBER($G20),ISNUMBER($Q20)),(SIGN(N($G20)-N($Q20))+1)/2,"")</f>
        <v/>
      </c>
      <c r="I20" s="15"/>
      <c r="K20" s="540" t="s">
        <v>32</v>
      </c>
      <c r="L20" s="541"/>
      <c r="M20" s="16">
        <v>3</v>
      </c>
      <c r="N20" s="17"/>
      <c r="O20" s="18"/>
      <c r="P20" s="18"/>
      <c r="Q20" s="19" t="str">
        <f>IF(AND(ISBLANK(N20),ISBLANK(O20)),"",N20+O20)</f>
        <v/>
      </c>
      <c r="R20" s="20" t="str">
        <f>IF(ISNUMBER($H20),1-$H20,"")</f>
        <v/>
      </c>
      <c r="S20" s="15"/>
    </row>
    <row r="21" spans="1:19" ht="12.95" customHeight="1">
      <c r="A21" s="542"/>
      <c r="B21" s="543"/>
      <c r="C21" s="21">
        <v>4</v>
      </c>
      <c r="D21" s="22"/>
      <c r="E21" s="23"/>
      <c r="F21" s="23"/>
      <c r="G21" s="24" t="str">
        <f>IF(AND(ISBLANK(D21),ISBLANK(E21)),"",D21+E21)</f>
        <v/>
      </c>
      <c r="H21" s="25" t="str">
        <f>IF(OR(ISNUMBER($G21),ISNUMBER($Q21)),(SIGN(N($G21)-N($Q21))+1)/2,"")</f>
        <v/>
      </c>
      <c r="I21" s="538">
        <f>IF(ISNUMBER(H22),(SIGN(1000*($H22-$R22)+$G22-$Q22)+1)/2,"")</f>
        <v>1</v>
      </c>
      <c r="K21" s="542"/>
      <c r="L21" s="543"/>
      <c r="M21" s="21">
        <v>4</v>
      </c>
      <c r="N21" s="22"/>
      <c r="O21" s="23"/>
      <c r="P21" s="23"/>
      <c r="Q21" s="24" t="str">
        <f>IF(AND(ISBLANK(N21),ISBLANK(O21)),"",N21+O21)</f>
        <v/>
      </c>
      <c r="R21" s="25" t="str">
        <f>IF(ISNUMBER($H21),1-$H21,"")</f>
        <v/>
      </c>
      <c r="S21" s="538">
        <f>IF(ISNUMBER($I21),1-$I21,"")</f>
        <v>0</v>
      </c>
    </row>
    <row r="22" spans="1:19" ht="15.95" customHeight="1">
      <c r="A22" s="548">
        <v>5778</v>
      </c>
      <c r="B22" s="549"/>
      <c r="C22" s="26" t="s">
        <v>18</v>
      </c>
      <c r="D22" s="27">
        <f>IF(ISNUMBER($G22),SUM(D18:D21),"")</f>
        <v>297</v>
      </c>
      <c r="E22" s="28">
        <f>IF(ISNUMBER($G22),SUM(E18:E21),"")</f>
        <v>115</v>
      </c>
      <c r="F22" s="28">
        <f>IF(ISNUMBER($G22),SUM(F18:F21),"")</f>
        <v>13</v>
      </c>
      <c r="G22" s="29">
        <f>IF(SUM($G18:$G21)+SUM($Q18:$Q21)&gt;0,SUM(G18:G21),"")</f>
        <v>412</v>
      </c>
      <c r="H22" s="27">
        <f>IF(ISNUMBER($G22),SUM(H18:H21),"")</f>
        <v>1</v>
      </c>
      <c r="I22" s="539"/>
      <c r="K22" s="548">
        <v>2707</v>
      </c>
      <c r="L22" s="549"/>
      <c r="M22" s="26" t="s">
        <v>18</v>
      </c>
      <c r="N22" s="27">
        <f>IF(ISNUMBER($G22),SUM(N18:N21),"")</f>
        <v>279</v>
      </c>
      <c r="O22" s="28">
        <f>IF(ISNUMBER($G22),SUM(O18:O21),"")</f>
        <v>129</v>
      </c>
      <c r="P22" s="28">
        <f>IF(ISNUMBER($G22),SUM(P18:P21),"")</f>
        <v>10</v>
      </c>
      <c r="Q22" s="29">
        <f>IF(SUM($G18:$G21)+SUM($Q18:$Q21)&gt;0,SUM(Q18:Q21),"")</f>
        <v>408</v>
      </c>
      <c r="R22" s="27">
        <f>IF(ISNUMBER($G22),SUM(R18:R21),"")</f>
        <v>1</v>
      </c>
      <c r="S22" s="539"/>
    </row>
    <row r="23" spans="1:19" ht="12.95" customHeight="1">
      <c r="A23" s="544" t="s">
        <v>33</v>
      </c>
      <c r="B23" s="545"/>
      <c r="C23" s="10">
        <v>1</v>
      </c>
      <c r="D23" s="11">
        <v>138</v>
      </c>
      <c r="E23" s="12">
        <v>52</v>
      </c>
      <c r="F23" s="12">
        <v>8</v>
      </c>
      <c r="G23" s="13">
        <f>IF(AND(ISBLANK(D23),ISBLANK(E23)),"",D23+E23)</f>
        <v>190</v>
      </c>
      <c r="H23" s="14">
        <f>IF(OR(ISNUMBER($G23),ISNUMBER($Q23)),(SIGN(N($G23)-N($Q23))+1)/2,"")</f>
        <v>1</v>
      </c>
      <c r="I23" s="15"/>
      <c r="K23" s="544" t="s">
        <v>34</v>
      </c>
      <c r="L23" s="545"/>
      <c r="M23" s="10">
        <v>1</v>
      </c>
      <c r="N23" s="11">
        <v>129</v>
      </c>
      <c r="O23" s="12">
        <v>53</v>
      </c>
      <c r="P23" s="12">
        <v>5</v>
      </c>
      <c r="Q23" s="13">
        <f>IF(AND(ISBLANK(N23),ISBLANK(O23)),"",N23+O23)</f>
        <v>182</v>
      </c>
      <c r="R23" s="14">
        <f>IF(ISNUMBER($H23),1-$H23,"")</f>
        <v>0</v>
      </c>
      <c r="S23" s="15"/>
    </row>
    <row r="24" spans="1:19" ht="12.95" customHeight="1">
      <c r="A24" s="546"/>
      <c r="B24" s="547"/>
      <c r="C24" s="16">
        <v>2</v>
      </c>
      <c r="D24" s="17">
        <v>129</v>
      </c>
      <c r="E24" s="18">
        <v>61</v>
      </c>
      <c r="F24" s="18">
        <v>3</v>
      </c>
      <c r="G24" s="19">
        <f>IF(AND(ISBLANK(D24),ISBLANK(E24)),"",D24+E24)</f>
        <v>190</v>
      </c>
      <c r="H24" s="20">
        <f>IF(OR(ISNUMBER($G24),ISNUMBER($Q24)),(SIGN(N($G24)-N($Q24))+1)/2,"")</f>
        <v>1</v>
      </c>
      <c r="I24" s="15"/>
      <c r="K24" s="546"/>
      <c r="L24" s="547"/>
      <c r="M24" s="16">
        <v>2</v>
      </c>
      <c r="N24" s="17">
        <v>139</v>
      </c>
      <c r="O24" s="18">
        <v>45</v>
      </c>
      <c r="P24" s="18">
        <v>8</v>
      </c>
      <c r="Q24" s="19">
        <f>IF(AND(ISBLANK(N24),ISBLANK(O24)),"",N24+O24)</f>
        <v>184</v>
      </c>
      <c r="R24" s="20">
        <f>IF(ISNUMBER($H24),1-$H24,"")</f>
        <v>0</v>
      </c>
      <c r="S24" s="15"/>
    </row>
    <row r="25" spans="1:19" ht="12.95" customHeight="1">
      <c r="A25" s="540" t="s">
        <v>35</v>
      </c>
      <c r="B25" s="541"/>
      <c r="C25" s="16">
        <v>3</v>
      </c>
      <c r="D25" s="17"/>
      <c r="E25" s="18"/>
      <c r="F25" s="18"/>
      <c r="G25" s="19" t="str">
        <f>IF(AND(ISBLANK(D25),ISBLANK(E25)),"",D25+E25)</f>
        <v/>
      </c>
      <c r="H25" s="20" t="str">
        <f>IF(OR(ISNUMBER($G25),ISNUMBER($Q25)),(SIGN(N($G25)-N($Q25))+1)/2,"")</f>
        <v/>
      </c>
      <c r="I25" s="15"/>
      <c r="K25" s="540" t="s">
        <v>36</v>
      </c>
      <c r="L25" s="541"/>
      <c r="M25" s="16">
        <v>3</v>
      </c>
      <c r="N25" s="17"/>
      <c r="O25" s="18"/>
      <c r="P25" s="18"/>
      <c r="Q25" s="19" t="str">
        <f>IF(AND(ISBLANK(N25),ISBLANK(O25)),"",N25+O25)</f>
        <v/>
      </c>
      <c r="R25" s="20" t="str">
        <f>IF(ISNUMBER($H25),1-$H25,"")</f>
        <v/>
      </c>
      <c r="S25" s="15"/>
    </row>
    <row r="26" spans="1:19" ht="12.95" customHeight="1">
      <c r="A26" s="542"/>
      <c r="B26" s="543"/>
      <c r="C26" s="21">
        <v>4</v>
      </c>
      <c r="D26" s="22"/>
      <c r="E26" s="23"/>
      <c r="F26" s="23"/>
      <c r="G26" s="24" t="str">
        <f>IF(AND(ISBLANK(D26),ISBLANK(E26)),"",D26+E26)</f>
        <v/>
      </c>
      <c r="H26" s="25" t="str">
        <f>IF(OR(ISNUMBER($G26),ISNUMBER($Q26)),(SIGN(N($G26)-N($Q26))+1)/2,"")</f>
        <v/>
      </c>
      <c r="I26" s="538">
        <f>IF(ISNUMBER(H27),(SIGN(1000*($H27-$R27)+$G27-$Q27)+1)/2,"")</f>
        <v>1</v>
      </c>
      <c r="K26" s="542"/>
      <c r="L26" s="543"/>
      <c r="M26" s="21">
        <v>4</v>
      </c>
      <c r="N26" s="22"/>
      <c r="O26" s="23"/>
      <c r="P26" s="23"/>
      <c r="Q26" s="24" t="str">
        <f>IF(AND(ISBLANK(N26),ISBLANK(O26)),"",N26+O26)</f>
        <v/>
      </c>
      <c r="R26" s="25" t="str">
        <f>IF(ISNUMBER($H26),1-$H26,"")</f>
        <v/>
      </c>
      <c r="S26" s="538">
        <f>IF(ISNUMBER($I26),1-$I26,"")</f>
        <v>0</v>
      </c>
    </row>
    <row r="27" spans="1:19" ht="15.95" customHeight="1">
      <c r="A27" s="548">
        <v>1441</v>
      </c>
      <c r="B27" s="549"/>
      <c r="C27" s="26" t="s">
        <v>18</v>
      </c>
      <c r="D27" s="27">
        <f>IF(ISNUMBER($G27),SUM(D23:D26),"")</f>
        <v>267</v>
      </c>
      <c r="E27" s="28">
        <f>IF(ISNUMBER($G27),SUM(E23:E26),"")</f>
        <v>113</v>
      </c>
      <c r="F27" s="28">
        <f>IF(ISNUMBER($G27),SUM(F23:F26),"")</f>
        <v>11</v>
      </c>
      <c r="G27" s="29">
        <f>IF(SUM($G23:$G26)+SUM($Q23:$Q26)&gt;0,SUM(G23:G26),"")</f>
        <v>380</v>
      </c>
      <c r="H27" s="27">
        <f>IF(ISNUMBER($G27),SUM(H23:H26),"")</f>
        <v>2</v>
      </c>
      <c r="I27" s="539"/>
      <c r="K27" s="548">
        <v>2705</v>
      </c>
      <c r="L27" s="549"/>
      <c r="M27" s="26" t="s">
        <v>18</v>
      </c>
      <c r="N27" s="27">
        <f>IF(ISNUMBER($G27),SUM(N23:N26),"")</f>
        <v>268</v>
      </c>
      <c r="O27" s="28">
        <f>IF(ISNUMBER($G27),SUM(O23:O26),"")</f>
        <v>98</v>
      </c>
      <c r="P27" s="28">
        <f>IF(ISNUMBER($G27),SUM(P23:P26),"")</f>
        <v>13</v>
      </c>
      <c r="Q27" s="29">
        <f>IF(SUM($G23:$G26)+SUM($Q23:$Q26)&gt;0,SUM(Q23:Q26),"")</f>
        <v>366</v>
      </c>
      <c r="R27" s="27">
        <f>IF(ISNUMBER($G27),SUM(R23:R26),"")</f>
        <v>0</v>
      </c>
      <c r="S27" s="539"/>
    </row>
    <row r="28" spans="1:19" ht="12.95" customHeight="1">
      <c r="A28" s="544" t="s">
        <v>37</v>
      </c>
      <c r="B28" s="545"/>
      <c r="C28" s="10">
        <v>1</v>
      </c>
      <c r="D28" s="11">
        <v>110</v>
      </c>
      <c r="E28" s="12">
        <v>35</v>
      </c>
      <c r="F28" s="12">
        <v>12</v>
      </c>
      <c r="G28" s="13">
        <f>IF(AND(ISBLANK(D28),ISBLANK(E28)),"",D28+E28)</f>
        <v>145</v>
      </c>
      <c r="H28" s="14">
        <f>IF(OR(ISNUMBER($G28),ISNUMBER($Q28)),(SIGN(N($G28)-N($Q28))+1)/2,"")</f>
        <v>0</v>
      </c>
      <c r="I28" s="15"/>
      <c r="K28" s="544" t="s">
        <v>38</v>
      </c>
      <c r="L28" s="545"/>
      <c r="M28" s="10">
        <v>1</v>
      </c>
      <c r="N28" s="11">
        <v>139</v>
      </c>
      <c r="O28" s="12">
        <v>72</v>
      </c>
      <c r="P28" s="12">
        <v>2</v>
      </c>
      <c r="Q28" s="13">
        <f>IF(AND(ISBLANK(N28),ISBLANK(O28)),"",N28+O28)</f>
        <v>211</v>
      </c>
      <c r="R28" s="14">
        <f>IF(ISNUMBER($H28),1-$H28,"")</f>
        <v>1</v>
      </c>
      <c r="S28" s="15"/>
    </row>
    <row r="29" spans="1:19" ht="12.95" customHeight="1">
      <c r="A29" s="546"/>
      <c r="B29" s="547"/>
      <c r="C29" s="16">
        <v>2</v>
      </c>
      <c r="D29" s="17">
        <v>128</v>
      </c>
      <c r="E29" s="18">
        <v>54</v>
      </c>
      <c r="F29" s="18">
        <v>9</v>
      </c>
      <c r="G29" s="19">
        <f>IF(AND(ISBLANK(D29),ISBLANK(E29)),"",D29+E29)</f>
        <v>182</v>
      </c>
      <c r="H29" s="20">
        <f>IF(OR(ISNUMBER($G29),ISNUMBER($Q29)),(SIGN(N($G29)-N($Q29))+1)/2,"")</f>
        <v>0</v>
      </c>
      <c r="I29" s="15"/>
      <c r="K29" s="546"/>
      <c r="L29" s="547"/>
      <c r="M29" s="16">
        <v>2</v>
      </c>
      <c r="N29" s="17">
        <v>138</v>
      </c>
      <c r="O29" s="18">
        <v>81</v>
      </c>
      <c r="P29" s="18">
        <v>5</v>
      </c>
      <c r="Q29" s="19">
        <f>IF(AND(ISBLANK(N29),ISBLANK(O29)),"",N29+O29)</f>
        <v>219</v>
      </c>
      <c r="R29" s="20">
        <f>IF(ISNUMBER($H29),1-$H29,"")</f>
        <v>1</v>
      </c>
      <c r="S29" s="15"/>
    </row>
    <row r="30" spans="1:19" ht="12.95" customHeight="1">
      <c r="A30" s="540" t="s">
        <v>39</v>
      </c>
      <c r="B30" s="541"/>
      <c r="C30" s="16">
        <v>3</v>
      </c>
      <c r="D30" s="17"/>
      <c r="E30" s="18"/>
      <c r="F30" s="18"/>
      <c r="G30" s="19" t="str">
        <f>IF(AND(ISBLANK(D30),ISBLANK(E30)),"",D30+E30)</f>
        <v/>
      </c>
      <c r="H30" s="20" t="str">
        <f>IF(OR(ISNUMBER($G30),ISNUMBER($Q30)),(SIGN(N($G30)-N($Q30))+1)/2,"")</f>
        <v/>
      </c>
      <c r="I30" s="15"/>
      <c r="K30" s="540" t="s">
        <v>40</v>
      </c>
      <c r="L30" s="541"/>
      <c r="M30" s="16">
        <v>3</v>
      </c>
      <c r="N30" s="17"/>
      <c r="O30" s="18"/>
      <c r="P30" s="18"/>
      <c r="Q30" s="19" t="str">
        <f>IF(AND(ISBLANK(N30),ISBLANK(O30)),"",N30+O30)</f>
        <v/>
      </c>
      <c r="R30" s="20" t="str">
        <f>IF(ISNUMBER($H30),1-$H30,"")</f>
        <v/>
      </c>
      <c r="S30" s="15"/>
    </row>
    <row r="31" spans="1:19" ht="12.95" customHeight="1">
      <c r="A31" s="542"/>
      <c r="B31" s="543"/>
      <c r="C31" s="21">
        <v>4</v>
      </c>
      <c r="D31" s="22"/>
      <c r="E31" s="23"/>
      <c r="F31" s="23"/>
      <c r="G31" s="24" t="str">
        <f>IF(AND(ISBLANK(D31),ISBLANK(E31)),"",D31+E31)</f>
        <v/>
      </c>
      <c r="H31" s="25" t="str">
        <f>IF(OR(ISNUMBER($G31),ISNUMBER($Q31)),(SIGN(N($G31)-N($Q31))+1)/2,"")</f>
        <v/>
      </c>
      <c r="I31" s="538">
        <f>IF(ISNUMBER(H32),(SIGN(1000*($H32-$R32)+$G32-$Q32)+1)/2,"")</f>
        <v>0</v>
      </c>
      <c r="K31" s="542"/>
      <c r="L31" s="543"/>
      <c r="M31" s="21">
        <v>4</v>
      </c>
      <c r="N31" s="22"/>
      <c r="O31" s="23"/>
      <c r="P31" s="23"/>
      <c r="Q31" s="24" t="str">
        <f>IF(AND(ISBLANK(N31),ISBLANK(O31)),"",N31+O31)</f>
        <v/>
      </c>
      <c r="R31" s="25" t="str">
        <f>IF(ISNUMBER($H31),1-$H31,"")</f>
        <v/>
      </c>
      <c r="S31" s="538">
        <f>IF(ISNUMBER($I31),1-$I31,"")</f>
        <v>1</v>
      </c>
    </row>
    <row r="32" spans="1:19" ht="15.95" customHeight="1">
      <c r="A32" s="548">
        <v>25742</v>
      </c>
      <c r="B32" s="549"/>
      <c r="C32" s="26" t="s">
        <v>18</v>
      </c>
      <c r="D32" s="27">
        <f>IF(ISNUMBER($G32),SUM(D28:D31),"")</f>
        <v>238</v>
      </c>
      <c r="E32" s="28">
        <f>IF(ISNUMBER($G32),SUM(E28:E31),"")</f>
        <v>89</v>
      </c>
      <c r="F32" s="28">
        <f>IF(ISNUMBER($G32),SUM(F28:F31),"")</f>
        <v>21</v>
      </c>
      <c r="G32" s="29">
        <f>IF(SUM($G28:$G31)+SUM($Q28:$Q31)&gt;0,SUM(G28:G31),"")</f>
        <v>327</v>
      </c>
      <c r="H32" s="27">
        <f>IF(ISNUMBER($G32),SUM(H28:H31),"")</f>
        <v>0</v>
      </c>
      <c r="I32" s="539"/>
      <c r="K32" s="548">
        <v>2725</v>
      </c>
      <c r="L32" s="549"/>
      <c r="M32" s="26" t="s">
        <v>18</v>
      </c>
      <c r="N32" s="27">
        <f>IF(ISNUMBER($G32),SUM(N28:N31),"")</f>
        <v>277</v>
      </c>
      <c r="O32" s="72">
        <f>IF(ISNUMBER($G32),SUM(O28:O31),"")</f>
        <v>153</v>
      </c>
      <c r="P32" s="28">
        <f>IF(ISNUMBER($G32),SUM(P28:P31),"")</f>
        <v>7</v>
      </c>
      <c r="Q32" s="29">
        <f>IF(SUM($G28:$G31)+SUM($Q28:$Q31)&gt;0,SUM(Q28:Q31),"")</f>
        <v>430</v>
      </c>
      <c r="R32" s="27">
        <f>IF(ISNUMBER($G32),SUM(R28:R31),"")</f>
        <v>2</v>
      </c>
      <c r="S32" s="539"/>
    </row>
    <row r="33" spans="1:19" ht="12.95" customHeight="1">
      <c r="A33" s="544" t="s">
        <v>41</v>
      </c>
      <c r="B33" s="545"/>
      <c r="C33" s="10">
        <v>1</v>
      </c>
      <c r="D33" s="11">
        <v>156</v>
      </c>
      <c r="E33" s="12">
        <v>45</v>
      </c>
      <c r="F33" s="12">
        <v>6</v>
      </c>
      <c r="G33" s="13">
        <f>IF(AND(ISBLANK(D33),ISBLANK(E33)),"",D33+E33)</f>
        <v>201</v>
      </c>
      <c r="H33" s="14">
        <f>IF(OR(ISNUMBER($G33),ISNUMBER($Q33)),(SIGN(N($G33)-N($Q33))+1)/2,"")</f>
        <v>0</v>
      </c>
      <c r="I33" s="15"/>
      <c r="K33" s="544" t="s">
        <v>42</v>
      </c>
      <c r="L33" s="545"/>
      <c r="M33" s="10">
        <v>1</v>
      </c>
      <c r="N33" s="11">
        <v>150</v>
      </c>
      <c r="O33" s="12">
        <v>63</v>
      </c>
      <c r="P33" s="12">
        <v>3</v>
      </c>
      <c r="Q33" s="13">
        <f>IF(AND(ISBLANK(N33),ISBLANK(O33)),"",N33+O33)</f>
        <v>213</v>
      </c>
      <c r="R33" s="14">
        <f>IF(ISNUMBER($H33),1-$H33,"")</f>
        <v>1</v>
      </c>
      <c r="S33" s="15"/>
    </row>
    <row r="34" spans="1:19" ht="12.95" customHeight="1">
      <c r="A34" s="546"/>
      <c r="B34" s="547"/>
      <c r="C34" s="16">
        <v>2</v>
      </c>
      <c r="D34" s="17">
        <v>118</v>
      </c>
      <c r="E34" s="18">
        <v>68</v>
      </c>
      <c r="F34" s="18">
        <v>1</v>
      </c>
      <c r="G34" s="19">
        <f>IF(AND(ISBLANK(D34),ISBLANK(E34)),"",D34+E34)</f>
        <v>186</v>
      </c>
      <c r="H34" s="20">
        <f>IF(OR(ISNUMBER($G34),ISNUMBER($Q34)),(SIGN(N($G34)-N($Q34))+1)/2,"")</f>
        <v>0</v>
      </c>
      <c r="I34" s="15"/>
      <c r="K34" s="546"/>
      <c r="L34" s="547"/>
      <c r="M34" s="16">
        <v>2</v>
      </c>
      <c r="N34" s="17">
        <v>138</v>
      </c>
      <c r="O34" s="18">
        <v>63</v>
      </c>
      <c r="P34" s="18">
        <v>3</v>
      </c>
      <c r="Q34" s="19">
        <f>IF(AND(ISBLANK(N34),ISBLANK(O34)),"",N34+O34)</f>
        <v>201</v>
      </c>
      <c r="R34" s="20">
        <f>IF(ISNUMBER($H34),1-$H34,"")</f>
        <v>1</v>
      </c>
      <c r="S34" s="15"/>
    </row>
    <row r="35" spans="1:19" ht="12.95" customHeight="1">
      <c r="A35" s="540" t="s">
        <v>43</v>
      </c>
      <c r="B35" s="541"/>
      <c r="C35" s="16">
        <v>3</v>
      </c>
      <c r="D35" s="17"/>
      <c r="E35" s="18"/>
      <c r="F35" s="18"/>
      <c r="G35" s="19" t="str">
        <f>IF(AND(ISBLANK(D35),ISBLANK(E35)),"",D35+E35)</f>
        <v/>
      </c>
      <c r="H35" s="20" t="str">
        <f>IF(OR(ISNUMBER($G35),ISNUMBER($Q35)),(SIGN(N($G35)-N($Q35))+1)/2,"")</f>
        <v/>
      </c>
      <c r="I35" s="15"/>
      <c r="K35" s="540" t="s">
        <v>44</v>
      </c>
      <c r="L35" s="541"/>
      <c r="M35" s="16">
        <v>3</v>
      </c>
      <c r="N35" s="17"/>
      <c r="O35" s="18"/>
      <c r="P35" s="18"/>
      <c r="Q35" s="19" t="str">
        <f>IF(AND(ISBLANK(N35),ISBLANK(O35)),"",N35+O35)</f>
        <v/>
      </c>
      <c r="R35" s="20" t="str">
        <f>IF(ISNUMBER($H35),1-$H35,"")</f>
        <v/>
      </c>
      <c r="S35" s="15"/>
    </row>
    <row r="36" spans="1:19" ht="12.95" customHeight="1">
      <c r="A36" s="542"/>
      <c r="B36" s="543"/>
      <c r="C36" s="21">
        <v>4</v>
      </c>
      <c r="D36" s="22"/>
      <c r="E36" s="23"/>
      <c r="F36" s="23"/>
      <c r="G36" s="24" t="str">
        <f>IF(AND(ISBLANK(D36),ISBLANK(E36)),"",D36+E36)</f>
        <v/>
      </c>
      <c r="H36" s="25" t="str">
        <f>IF(OR(ISNUMBER($G36),ISNUMBER($Q36)),(SIGN(N($G36)-N($Q36))+1)/2,"")</f>
        <v/>
      </c>
      <c r="I36" s="538">
        <f>IF(ISNUMBER(H37),(SIGN(1000*($H37-$R37)+$G37-$Q37)+1)/2,"")</f>
        <v>0</v>
      </c>
      <c r="K36" s="542"/>
      <c r="L36" s="543"/>
      <c r="M36" s="21">
        <v>4</v>
      </c>
      <c r="N36" s="22"/>
      <c r="O36" s="23"/>
      <c r="P36" s="23"/>
      <c r="Q36" s="24" t="str">
        <f>IF(AND(ISBLANK(N36),ISBLANK(O36)),"",N36+O36)</f>
        <v/>
      </c>
      <c r="R36" s="25" t="str">
        <f>IF(ISNUMBER($H36),1-$H36,"")</f>
        <v/>
      </c>
      <c r="S36" s="538">
        <f>IF(ISNUMBER($I36),1-$I36,"")</f>
        <v>1</v>
      </c>
    </row>
    <row r="37" spans="1:19" ht="15.95" customHeight="1">
      <c r="A37" s="548">
        <v>22252</v>
      </c>
      <c r="B37" s="549"/>
      <c r="C37" s="26" t="s">
        <v>18</v>
      </c>
      <c r="D37" s="27">
        <f>IF(ISNUMBER($G37),SUM(D33:D36),"")</f>
        <v>274</v>
      </c>
      <c r="E37" s="28">
        <f>IF(ISNUMBER($G37),SUM(E33:E36),"")</f>
        <v>113</v>
      </c>
      <c r="F37" s="28">
        <f>IF(ISNUMBER($G37),SUM(F33:F36),"")</f>
        <v>7</v>
      </c>
      <c r="G37" s="29">
        <f>IF(SUM($G33:$G36)+SUM($Q33:$Q36)&gt;0,SUM(G33:G36),"")</f>
        <v>387</v>
      </c>
      <c r="H37" s="27">
        <f>IF(ISNUMBER($G37),SUM(H33:H36),"")</f>
        <v>0</v>
      </c>
      <c r="I37" s="539"/>
      <c r="K37" s="548">
        <v>10871</v>
      </c>
      <c r="L37" s="549"/>
      <c r="M37" s="26" t="s">
        <v>18</v>
      </c>
      <c r="N37" s="27">
        <f>IF(ISNUMBER($G37),SUM(N33:N36),"")</f>
        <v>288</v>
      </c>
      <c r="O37" s="28">
        <f>IF(ISNUMBER($G37),SUM(O33:O36),"")</f>
        <v>126</v>
      </c>
      <c r="P37" s="28">
        <f>IF(ISNUMBER($G37),SUM(P33:P36),"")</f>
        <v>6</v>
      </c>
      <c r="Q37" s="29">
        <f>IF(SUM($G33:$G36)+SUM($Q33:$Q36)&gt;0,SUM(Q33:Q36),"")</f>
        <v>414</v>
      </c>
      <c r="R37" s="27">
        <f>IF(ISNUMBER($G37),SUM(R33:R36),"")</f>
        <v>2</v>
      </c>
      <c r="S37" s="539"/>
    </row>
    <row r="38" spans="1:19" ht="5.0999999999999996" customHeight="1"/>
    <row r="39" spans="1:19" ht="20.100000000000001" customHeight="1">
      <c r="A39" s="30"/>
      <c r="B39" s="31"/>
      <c r="C39" s="32" t="s">
        <v>45</v>
      </c>
      <c r="D39" s="33">
        <f>IF(ISNUMBER($G39),SUM(D12,D17,D22,D27,D32,D37),"")</f>
        <v>1649</v>
      </c>
      <c r="E39" s="34">
        <f>IF(ISNUMBER($G39),SUM(E12,E17,E22,E27,E32,E37),"")</f>
        <v>645</v>
      </c>
      <c r="F39" s="34">
        <f>IF(ISNUMBER($G39),SUM(F12,F17,F22,F27,F32,F37),"")</f>
        <v>77</v>
      </c>
      <c r="G39" s="35">
        <f>IF(SUM($G$8:$G$37)+SUM($Q$8:$Q$37)&gt;0,SUM(G12,G17,G22,G27,G32,G37),"")</f>
        <v>2294</v>
      </c>
      <c r="H39" s="36">
        <f>IF(SUM($G$8:$G$37)+SUM($Q$8:$Q$37)&gt;0,SUM(H12,H17,H22,H27,H32,H37),"")</f>
        <v>5</v>
      </c>
      <c r="I39" s="37">
        <f>IF(ISNUMBER($G39),(SIGN($G39-$Q39)+1)/IF(COUNT(I$11,I$16,I$21,I$26,I$31,I$36)&gt;3,1,2),"")</f>
        <v>0</v>
      </c>
      <c r="K39" s="30"/>
      <c r="L39" s="31"/>
      <c r="M39" s="32" t="s">
        <v>45</v>
      </c>
      <c r="N39" s="33">
        <f>IF(ISNUMBER($G39),SUM(N12,N17,N22,N27,N32,N37),"")</f>
        <v>1697</v>
      </c>
      <c r="O39" s="34">
        <f>IF(ISNUMBER($G39),SUM(O12,O17,O22,O27,O32,O37),"")</f>
        <v>747</v>
      </c>
      <c r="P39" s="34">
        <f>IF(ISNUMBER($G39),SUM(P12,P17,P22,P27,P32,P37),"")</f>
        <v>57</v>
      </c>
      <c r="Q39" s="35">
        <f>IF(SUM($G$8:$G$37)+SUM($Q$8:$Q$37)&gt;0,SUM(Q12,Q17,Q22,Q27,Q32,Q37),"")</f>
        <v>2444</v>
      </c>
      <c r="R39" s="36">
        <f>IF(SUM($G$8:$G$37)+SUM($Q$8:$Q$37)&gt;0,SUM(R12,R17,R22,R27,R32,R37),"")</f>
        <v>7</v>
      </c>
      <c r="S39" s="37">
        <f>IF(ISNUMBER($I39),IF(COUNT(S$11,S$16,S$21,S$26,S$31,S$36)&gt;3,2,1)-$I39,"")</f>
        <v>2</v>
      </c>
    </row>
    <row r="40" spans="1:19" ht="5.0999999999999996" customHeight="1"/>
    <row r="41" spans="1:19" ht="18" customHeight="1">
      <c r="A41" s="38"/>
      <c r="B41" s="42" t="s">
        <v>46</v>
      </c>
      <c r="C41" s="581" t="s">
        <v>41</v>
      </c>
      <c r="D41" s="581"/>
      <c r="E41" s="581"/>
      <c r="G41" s="571" t="s">
        <v>47</v>
      </c>
      <c r="H41" s="571"/>
      <c r="I41" s="39">
        <f>IF(ISNUMBER(I$39),SUM(I11,I16,I21,I26,I31,I36,I39),"")</f>
        <v>3</v>
      </c>
      <c r="K41" s="38"/>
      <c r="L41" s="42" t="s">
        <v>46</v>
      </c>
      <c r="M41" s="581" t="s">
        <v>38</v>
      </c>
      <c r="N41" s="581"/>
      <c r="O41" s="581"/>
      <c r="Q41" s="571" t="s">
        <v>47</v>
      </c>
      <c r="R41" s="571"/>
      <c r="S41" s="39">
        <f>IF(ISNUMBER(S$39),SUM(S11,S16,S21,S26,S31,S36,S39),"")</f>
        <v>5</v>
      </c>
    </row>
    <row r="42" spans="1:19" ht="18" customHeight="1">
      <c r="A42" s="38"/>
      <c r="B42" s="42" t="s">
        <v>48</v>
      </c>
      <c r="C42" s="582"/>
      <c r="D42" s="582"/>
      <c r="E42" s="582"/>
      <c r="G42" s="41"/>
      <c r="H42" s="41"/>
      <c r="I42" s="41"/>
      <c r="K42" s="38"/>
      <c r="L42" s="42" t="s">
        <v>48</v>
      </c>
      <c r="M42" s="582"/>
      <c r="N42" s="582"/>
      <c r="O42" s="582"/>
      <c r="Q42" s="41"/>
      <c r="R42" s="41"/>
      <c r="S42" s="41"/>
    </row>
    <row r="43" spans="1:19" ht="20.100000000000001" customHeight="1">
      <c r="A43" s="42" t="s">
        <v>49</v>
      </c>
      <c r="B43" s="42" t="s">
        <v>50</v>
      </c>
      <c r="C43" s="583"/>
      <c r="D43" s="583"/>
      <c r="E43" s="583"/>
      <c r="F43" s="583"/>
      <c r="G43" s="583"/>
      <c r="H43" s="583"/>
      <c r="I43" s="42"/>
      <c r="J43" s="42"/>
      <c r="K43" s="42" t="s">
        <v>51</v>
      </c>
      <c r="L43" s="583"/>
      <c r="M43" s="583"/>
      <c r="O43" s="42" t="s">
        <v>48</v>
      </c>
      <c r="P43" s="583"/>
      <c r="Q43" s="583"/>
      <c r="R43" s="583"/>
      <c r="S43" s="583"/>
    </row>
    <row r="44" spans="1:19" ht="9.9499999999999993" customHeight="1">
      <c r="E44" s="38"/>
      <c r="H44" s="38"/>
    </row>
    <row r="45" spans="1:19" ht="30" customHeight="1">
      <c r="A45" s="40" t="str">
        <f>"Technické podmínky utkání:   " &amp; $B$3 &amp; IF(ISBLANK($B$3),""," – ") &amp; $L$3</f>
        <v>Technické podmínky utkání:   SK Žižkov Praha D – KK Konstruktiva Praha E</v>
      </c>
    </row>
    <row r="46" spans="1:19" ht="20.100000000000001" customHeight="1">
      <c r="B46" s="2" t="s">
        <v>52</v>
      </c>
      <c r="C46" s="579" t="s">
        <v>53</v>
      </c>
      <c r="D46" s="579"/>
      <c r="I46" s="2" t="s">
        <v>54</v>
      </c>
      <c r="J46" s="579">
        <v>20</v>
      </c>
      <c r="K46" s="579"/>
    </row>
    <row r="47" spans="1:19" ht="20.100000000000001" customHeight="1">
      <c r="B47" s="2" t="s">
        <v>55</v>
      </c>
      <c r="C47" s="580" t="s">
        <v>56</v>
      </c>
      <c r="D47" s="580"/>
      <c r="I47" s="2" t="s">
        <v>57</v>
      </c>
      <c r="J47" s="580">
        <v>8</v>
      </c>
      <c r="K47" s="580"/>
      <c r="P47" s="2" t="s">
        <v>58</v>
      </c>
      <c r="Q47" s="575" t="s">
        <v>59</v>
      </c>
      <c r="R47" s="575"/>
      <c r="S47" s="575"/>
    </row>
    <row r="48" spans="1:19" ht="9.9499999999999993" customHeight="1"/>
    <row r="49" spans="1:19" ht="15" customHeight="1">
      <c r="A49" s="572" t="s">
        <v>60</v>
      </c>
      <c r="B49" s="573"/>
      <c r="C49" s="573"/>
      <c r="D49" s="573"/>
      <c r="E49" s="573"/>
      <c r="F49" s="573"/>
      <c r="G49" s="573"/>
      <c r="H49" s="573"/>
      <c r="I49" s="573"/>
      <c r="J49" s="573"/>
      <c r="K49" s="573"/>
      <c r="L49" s="573"/>
      <c r="M49" s="573"/>
      <c r="N49" s="573"/>
      <c r="O49" s="573"/>
      <c r="P49" s="573"/>
      <c r="Q49" s="573"/>
      <c r="R49" s="573"/>
      <c r="S49" s="574"/>
    </row>
    <row r="50" spans="1:19" ht="81" customHeight="1">
      <c r="A50" s="576"/>
      <c r="B50" s="577"/>
      <c r="C50" s="577"/>
      <c r="D50" s="577"/>
      <c r="E50" s="577"/>
      <c r="F50" s="577"/>
      <c r="G50" s="577"/>
      <c r="H50" s="577"/>
      <c r="I50" s="577"/>
      <c r="J50" s="577"/>
      <c r="K50" s="577"/>
      <c r="L50" s="577"/>
      <c r="M50" s="577"/>
      <c r="N50" s="577"/>
      <c r="O50" s="577"/>
      <c r="P50" s="577"/>
      <c r="Q50" s="577"/>
      <c r="R50" s="577"/>
      <c r="S50" s="578"/>
    </row>
    <row r="51" spans="1:19" ht="5.0999999999999996" customHeight="1"/>
    <row r="52" spans="1:19" ht="15" customHeight="1">
      <c r="A52" s="572" t="s">
        <v>61</v>
      </c>
      <c r="B52" s="573"/>
      <c r="C52" s="573"/>
      <c r="D52" s="573"/>
      <c r="E52" s="573"/>
      <c r="F52" s="573"/>
      <c r="G52" s="573"/>
      <c r="H52" s="573"/>
      <c r="I52" s="573"/>
      <c r="J52" s="573"/>
      <c r="K52" s="573"/>
      <c r="L52" s="573"/>
      <c r="M52" s="573"/>
      <c r="N52" s="573"/>
      <c r="O52" s="573"/>
      <c r="P52" s="573"/>
      <c r="Q52" s="573"/>
      <c r="R52" s="573"/>
      <c r="S52" s="574"/>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62</v>
      </c>
      <c r="C55" s="46"/>
      <c r="D55" s="47"/>
      <c r="E55" s="59" t="s">
        <v>63</v>
      </c>
      <c r="F55" s="46"/>
      <c r="G55" s="46"/>
      <c r="H55" s="46"/>
      <c r="I55" s="47"/>
      <c r="J55" s="44"/>
      <c r="K55" s="54"/>
      <c r="L55" s="59" t="s">
        <v>62</v>
      </c>
      <c r="M55" s="46"/>
      <c r="N55" s="47"/>
      <c r="O55" s="59" t="s">
        <v>63</v>
      </c>
      <c r="P55" s="46"/>
      <c r="Q55" s="46"/>
      <c r="R55" s="46"/>
      <c r="S55" s="57"/>
    </row>
    <row r="56" spans="1:19" ht="21" customHeight="1">
      <c r="A56" s="53" t="s">
        <v>64</v>
      </c>
      <c r="B56" s="48" t="s">
        <v>65</v>
      </c>
      <c r="C56" s="49"/>
      <c r="D56" s="50" t="s">
        <v>66</v>
      </c>
      <c r="E56" s="48" t="s">
        <v>65</v>
      </c>
      <c r="F56" s="51"/>
      <c r="G56" s="51"/>
      <c r="H56" s="55"/>
      <c r="I56" s="50" t="s">
        <v>66</v>
      </c>
      <c r="J56" s="44"/>
      <c r="K56" s="56" t="s">
        <v>64</v>
      </c>
      <c r="L56" s="48" t="s">
        <v>65</v>
      </c>
      <c r="M56" s="49"/>
      <c r="N56" s="50" t="s">
        <v>66</v>
      </c>
      <c r="O56" s="48" t="s">
        <v>65</v>
      </c>
      <c r="P56" s="51"/>
      <c r="Q56" s="51"/>
      <c r="R56" s="55"/>
      <c r="S56" s="58" t="s">
        <v>66</v>
      </c>
    </row>
    <row r="57" spans="1:19" ht="21" customHeight="1">
      <c r="A57" s="67"/>
      <c r="B57" s="585"/>
      <c r="C57" s="586"/>
      <c r="D57" s="68"/>
      <c r="E57" s="585"/>
      <c r="F57" s="587"/>
      <c r="G57" s="587"/>
      <c r="H57" s="586"/>
      <c r="I57" s="68"/>
      <c r="J57" s="44"/>
      <c r="K57" s="69">
        <v>51</v>
      </c>
      <c r="L57" s="585" t="s">
        <v>67</v>
      </c>
      <c r="M57" s="586"/>
      <c r="N57" s="68">
        <v>853</v>
      </c>
      <c r="O57" s="585" t="s">
        <v>68</v>
      </c>
      <c r="P57" s="587"/>
      <c r="Q57" s="587"/>
      <c r="R57" s="586"/>
      <c r="S57" s="70">
        <v>2705</v>
      </c>
    </row>
    <row r="58" spans="1:19" ht="21" customHeight="1">
      <c r="A58" s="67"/>
      <c r="B58" s="585"/>
      <c r="C58" s="586"/>
      <c r="D58" s="68"/>
      <c r="E58" s="585"/>
      <c r="F58" s="587"/>
      <c r="G58" s="587"/>
      <c r="H58" s="586"/>
      <c r="I58" s="68"/>
      <c r="J58" s="44"/>
      <c r="K58" s="69">
        <v>51</v>
      </c>
      <c r="L58" s="585" t="s">
        <v>69</v>
      </c>
      <c r="M58" s="586"/>
      <c r="N58" s="68">
        <v>23693</v>
      </c>
      <c r="O58" s="585" t="s">
        <v>70</v>
      </c>
      <c r="P58" s="587"/>
      <c r="Q58" s="587"/>
      <c r="R58" s="586"/>
      <c r="S58" s="70">
        <v>2725</v>
      </c>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572" t="s">
        <v>71</v>
      </c>
      <c r="B61" s="573"/>
      <c r="C61" s="573"/>
      <c r="D61" s="573"/>
      <c r="E61" s="573"/>
      <c r="F61" s="573"/>
      <c r="G61" s="573"/>
      <c r="H61" s="573"/>
      <c r="I61" s="573"/>
      <c r="J61" s="573"/>
      <c r="K61" s="573"/>
      <c r="L61" s="573"/>
      <c r="M61" s="573"/>
      <c r="N61" s="573"/>
      <c r="O61" s="573"/>
      <c r="P61" s="573"/>
      <c r="Q61" s="573"/>
      <c r="R61" s="573"/>
      <c r="S61" s="574"/>
    </row>
    <row r="62" spans="1:19" ht="81" customHeight="1">
      <c r="A62" s="576"/>
      <c r="B62" s="577"/>
      <c r="C62" s="577"/>
      <c r="D62" s="577"/>
      <c r="E62" s="577"/>
      <c r="F62" s="577"/>
      <c r="G62" s="577"/>
      <c r="H62" s="577"/>
      <c r="I62" s="577"/>
      <c r="J62" s="577"/>
      <c r="K62" s="577"/>
      <c r="L62" s="577"/>
      <c r="M62" s="577"/>
      <c r="N62" s="577"/>
      <c r="O62" s="577"/>
      <c r="P62" s="577"/>
      <c r="Q62" s="577"/>
      <c r="R62" s="577"/>
      <c r="S62" s="578"/>
    </row>
    <row r="63" spans="1:19" ht="5.0999999999999996" customHeight="1"/>
    <row r="64" spans="1:19" ht="15" customHeight="1">
      <c r="A64" s="572" t="s">
        <v>72</v>
      </c>
      <c r="B64" s="573"/>
      <c r="C64" s="573"/>
      <c r="D64" s="573"/>
      <c r="E64" s="573"/>
      <c r="F64" s="573"/>
      <c r="G64" s="573"/>
      <c r="H64" s="573"/>
      <c r="I64" s="573"/>
      <c r="J64" s="573"/>
      <c r="K64" s="573"/>
      <c r="L64" s="573"/>
      <c r="M64" s="573"/>
      <c r="N64" s="573"/>
      <c r="O64" s="573"/>
      <c r="P64" s="573"/>
      <c r="Q64" s="573"/>
      <c r="R64" s="573"/>
      <c r="S64" s="574"/>
    </row>
    <row r="65" spans="1:19" ht="81" customHeight="1">
      <c r="A65" s="576"/>
      <c r="B65" s="577"/>
      <c r="C65" s="577"/>
      <c r="D65" s="577"/>
      <c r="E65" s="577"/>
      <c r="F65" s="577"/>
      <c r="G65" s="577"/>
      <c r="H65" s="577"/>
      <c r="I65" s="577"/>
      <c r="J65" s="577"/>
      <c r="K65" s="577"/>
      <c r="L65" s="577"/>
      <c r="M65" s="577"/>
      <c r="N65" s="577"/>
      <c r="O65" s="577"/>
      <c r="P65" s="577"/>
      <c r="Q65" s="577"/>
      <c r="R65" s="577"/>
      <c r="S65" s="578"/>
    </row>
    <row r="66" spans="1:19" ht="30" customHeight="1">
      <c r="A66" s="65"/>
      <c r="B66" s="66" t="s">
        <v>73</v>
      </c>
      <c r="C66" s="584" t="s">
        <v>74</v>
      </c>
      <c r="D66" s="584"/>
      <c r="E66" s="584"/>
      <c r="F66" s="584"/>
      <c r="G66" s="584"/>
      <c r="H66" s="584"/>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A30:B31"/>
    <mergeCell ref="A32:B32"/>
    <mergeCell ref="I31:I32"/>
    <mergeCell ref="K23:L24"/>
    <mergeCell ref="K28:L29"/>
    <mergeCell ref="K30:L31"/>
    <mergeCell ref="K32:L32"/>
    <mergeCell ref="K27:L27"/>
    <mergeCell ref="A27:B27"/>
    <mergeCell ref="A28:B29"/>
    <mergeCell ref="L1:N1"/>
    <mergeCell ref="O1:P1"/>
    <mergeCell ref="Q1:S1"/>
    <mergeCell ref="B3:I3"/>
    <mergeCell ref="B1:C2"/>
    <mergeCell ref="D1:I1"/>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topLeftCell="B1" workbookViewId="0">
      <selection activeCell="P43" sqref="P43:S43"/>
    </sheetView>
  </sheetViews>
  <sheetFormatPr defaultRowHeight="12.75"/>
  <cols>
    <col min="1" max="1" width="10.7109375" style="273" customWidth="1"/>
    <col min="2" max="2" width="15.7109375" style="273" customWidth="1"/>
    <col min="3" max="3" width="5.7109375" style="273" customWidth="1"/>
    <col min="4" max="5" width="6.7109375" style="273" customWidth="1"/>
    <col min="6" max="6" width="4.7109375" style="273" customWidth="1"/>
    <col min="7" max="7" width="6.7109375" style="273" customWidth="1"/>
    <col min="8" max="8" width="6.28515625" style="273" customWidth="1"/>
    <col min="9" max="9" width="6.7109375" style="273" customWidth="1"/>
    <col min="10" max="10" width="1.7109375" style="273" customWidth="1"/>
    <col min="11" max="11" width="10.7109375" style="273" customWidth="1"/>
    <col min="12" max="12" width="15.7109375" style="273" customWidth="1"/>
    <col min="13" max="13" width="5.7109375" style="273" customWidth="1"/>
    <col min="14" max="15" width="6.7109375" style="273" customWidth="1"/>
    <col min="16" max="16" width="4.7109375" style="273" customWidth="1"/>
    <col min="17" max="17" width="6.7109375" style="273" customWidth="1"/>
    <col min="18" max="18" width="6.28515625" style="273" customWidth="1"/>
    <col min="19" max="19" width="6.7109375" style="273" customWidth="1"/>
    <col min="20" max="20" width="9.140625" style="273" customWidth="1"/>
    <col min="21" max="16384" width="9.140625" style="272"/>
  </cols>
  <sheetData>
    <row r="1" spans="1:19" ht="26.25" customHeight="1">
      <c r="B1" s="525" t="s">
        <v>0</v>
      </c>
      <c r="C1" s="525"/>
      <c r="D1" s="527" t="s">
        <v>1</v>
      </c>
      <c r="E1" s="527"/>
      <c r="F1" s="527"/>
      <c r="G1" s="527"/>
      <c r="H1" s="527"/>
      <c r="I1" s="527"/>
      <c r="K1" s="342" t="s">
        <v>2</v>
      </c>
      <c r="L1" s="521" t="s">
        <v>455</v>
      </c>
      <c r="M1" s="521"/>
      <c r="N1" s="521"/>
      <c r="O1" s="522" t="s">
        <v>4</v>
      </c>
      <c r="P1" s="522"/>
      <c r="Q1" s="523" t="s">
        <v>438</v>
      </c>
      <c r="R1" s="524"/>
      <c r="S1" s="524"/>
    </row>
    <row r="2" spans="1:19" ht="6" customHeight="1" thickBot="1">
      <c r="B2" s="526"/>
      <c r="C2" s="526"/>
    </row>
    <row r="3" spans="1:19" ht="20.100000000000001" customHeight="1" thickBot="1">
      <c r="A3" s="341" t="s">
        <v>6</v>
      </c>
      <c r="B3" s="518" t="s">
        <v>454</v>
      </c>
      <c r="C3" s="519"/>
      <c r="D3" s="519"/>
      <c r="E3" s="519"/>
      <c r="F3" s="519"/>
      <c r="G3" s="519"/>
      <c r="H3" s="519"/>
      <c r="I3" s="520"/>
      <c r="K3" s="341" t="s">
        <v>8</v>
      </c>
      <c r="L3" s="518" t="s">
        <v>453</v>
      </c>
      <c r="M3" s="519"/>
      <c r="N3" s="519"/>
      <c r="O3" s="519"/>
      <c r="P3" s="519"/>
      <c r="Q3" s="519"/>
      <c r="R3" s="519"/>
      <c r="S3" s="520"/>
    </row>
    <row r="4" spans="1:19" ht="5.0999999999999996" customHeight="1" thickBot="1"/>
    <row r="5" spans="1:19" ht="12.95" customHeight="1">
      <c r="A5" s="533" t="s">
        <v>10</v>
      </c>
      <c r="B5" s="534"/>
      <c r="C5" s="528" t="s">
        <v>11</v>
      </c>
      <c r="D5" s="530" t="s">
        <v>12</v>
      </c>
      <c r="E5" s="531"/>
      <c r="F5" s="531"/>
      <c r="G5" s="532"/>
      <c r="H5" s="504" t="s">
        <v>13</v>
      </c>
      <c r="I5" s="505"/>
      <c r="K5" s="533" t="s">
        <v>10</v>
      </c>
      <c r="L5" s="534"/>
      <c r="M5" s="528" t="s">
        <v>11</v>
      </c>
      <c r="N5" s="530" t="s">
        <v>12</v>
      </c>
      <c r="O5" s="531"/>
      <c r="P5" s="531"/>
      <c r="Q5" s="532"/>
      <c r="R5" s="504" t="s">
        <v>13</v>
      </c>
      <c r="S5" s="505"/>
    </row>
    <row r="6" spans="1:19" ht="12.95" customHeight="1" thickBot="1">
      <c r="A6" s="535" t="s">
        <v>14</v>
      </c>
      <c r="B6" s="536"/>
      <c r="C6" s="529"/>
      <c r="D6" s="340" t="s">
        <v>15</v>
      </c>
      <c r="E6" s="339" t="s">
        <v>16</v>
      </c>
      <c r="F6" s="339" t="s">
        <v>17</v>
      </c>
      <c r="G6" s="338" t="s">
        <v>18</v>
      </c>
      <c r="H6" s="337" t="s">
        <v>19</v>
      </c>
      <c r="I6" s="336" t="s">
        <v>20</v>
      </c>
      <c r="K6" s="535" t="s">
        <v>14</v>
      </c>
      <c r="L6" s="536"/>
      <c r="M6" s="529"/>
      <c r="N6" s="340" t="s">
        <v>15</v>
      </c>
      <c r="O6" s="339" t="s">
        <v>16</v>
      </c>
      <c r="P6" s="339" t="s">
        <v>17</v>
      </c>
      <c r="Q6" s="338" t="s">
        <v>18</v>
      </c>
      <c r="R6" s="337" t="s">
        <v>19</v>
      </c>
      <c r="S6" s="336" t="s">
        <v>20</v>
      </c>
    </row>
    <row r="7" spans="1:19" ht="5.0999999999999996" customHeight="1" thickBot="1"/>
    <row r="8" spans="1:19" ht="12.95" customHeight="1">
      <c r="A8" s="514" t="s">
        <v>42</v>
      </c>
      <c r="B8" s="515"/>
      <c r="C8" s="335">
        <v>1</v>
      </c>
      <c r="D8" s="334">
        <v>144</v>
      </c>
      <c r="E8" s="333">
        <v>51</v>
      </c>
      <c r="F8" s="333">
        <v>1</v>
      </c>
      <c r="G8" s="332">
        <f>IF(AND(ISBLANK(D8),ISBLANK(E8)),"",D8+E8)</f>
        <v>195</v>
      </c>
      <c r="H8" s="331">
        <f>IF(OR(ISNUMBER($G8),ISNUMBER($Q8)),(SIGN(N($G8)-N($Q8))+1)/2,"")</f>
        <v>1</v>
      </c>
      <c r="I8" s="325"/>
      <c r="K8" s="514" t="s">
        <v>452</v>
      </c>
      <c r="L8" s="515"/>
      <c r="M8" s="335">
        <v>1</v>
      </c>
      <c r="N8" s="334">
        <v>143</v>
      </c>
      <c r="O8" s="333">
        <v>51</v>
      </c>
      <c r="P8" s="333">
        <v>4</v>
      </c>
      <c r="Q8" s="332">
        <f>IF(AND(ISBLANK(N8),ISBLANK(O8)),"",N8+O8)</f>
        <v>194</v>
      </c>
      <c r="R8" s="331">
        <f>IF(ISNUMBER($H8),1-$H8,"")</f>
        <v>0</v>
      </c>
      <c r="S8" s="325"/>
    </row>
    <row r="9" spans="1:19" ht="12.95" customHeight="1">
      <c r="A9" s="516"/>
      <c r="B9" s="517"/>
      <c r="C9" s="330">
        <v>2</v>
      </c>
      <c r="D9" s="329">
        <v>141</v>
      </c>
      <c r="E9" s="328">
        <v>51</v>
      </c>
      <c r="F9" s="328">
        <v>5</v>
      </c>
      <c r="G9" s="327">
        <f>IF(AND(ISBLANK(D9),ISBLANK(E9)),"",D9+E9)</f>
        <v>192</v>
      </c>
      <c r="H9" s="326">
        <f>IF(OR(ISNUMBER($G9),ISNUMBER($Q9)),(SIGN(N($G9)-N($Q9))+1)/2,"")</f>
        <v>0</v>
      </c>
      <c r="I9" s="325"/>
      <c r="K9" s="516"/>
      <c r="L9" s="517"/>
      <c r="M9" s="330">
        <v>2</v>
      </c>
      <c r="N9" s="329">
        <v>151</v>
      </c>
      <c r="O9" s="328">
        <v>50</v>
      </c>
      <c r="P9" s="328">
        <v>8</v>
      </c>
      <c r="Q9" s="327">
        <f>IF(AND(ISBLANK(N9),ISBLANK(O9)),"",N9+O9)</f>
        <v>201</v>
      </c>
      <c r="R9" s="326">
        <f>IF(ISNUMBER($H9),1-$H9,"")</f>
        <v>1</v>
      </c>
      <c r="S9" s="325"/>
    </row>
    <row r="10" spans="1:19" ht="12.95" customHeight="1" thickBot="1">
      <c r="A10" s="506" t="s">
        <v>200</v>
      </c>
      <c r="B10" s="507"/>
      <c r="C10" s="330">
        <v>3</v>
      </c>
      <c r="D10" s="329"/>
      <c r="E10" s="328"/>
      <c r="F10" s="328"/>
      <c r="G10" s="327" t="str">
        <f>IF(AND(ISBLANK(D10),ISBLANK(E10)),"",D10+E10)</f>
        <v/>
      </c>
      <c r="H10" s="326" t="str">
        <f>IF(OR(ISNUMBER($G10),ISNUMBER($Q10)),(SIGN(N($G10)-N($Q10))+1)/2,"")</f>
        <v/>
      </c>
      <c r="I10" s="325"/>
      <c r="K10" s="506" t="s">
        <v>210</v>
      </c>
      <c r="L10" s="507"/>
      <c r="M10" s="330">
        <v>3</v>
      </c>
      <c r="N10" s="329"/>
      <c r="O10" s="328"/>
      <c r="P10" s="328"/>
      <c r="Q10" s="327" t="str">
        <f>IF(AND(ISBLANK(N10),ISBLANK(O10)),"",N10+O10)</f>
        <v/>
      </c>
      <c r="R10" s="326" t="str">
        <f>IF(ISNUMBER($H10),1-$H10,"")</f>
        <v/>
      </c>
      <c r="S10" s="325"/>
    </row>
    <row r="11" spans="1:19" ht="12.95" customHeight="1">
      <c r="A11" s="508"/>
      <c r="B11" s="509"/>
      <c r="C11" s="324">
        <v>4</v>
      </c>
      <c r="D11" s="323"/>
      <c r="E11" s="322"/>
      <c r="F11" s="322"/>
      <c r="G11" s="321" t="str">
        <f>IF(AND(ISBLANK(D11),ISBLANK(E11)),"",D11+E11)</f>
        <v/>
      </c>
      <c r="H11" s="320" t="str">
        <f>IF(OR(ISNUMBER($G11),ISNUMBER($Q11)),(SIGN(N($G11)-N($Q11))+1)/2,"")</f>
        <v/>
      </c>
      <c r="I11" s="512">
        <f>IF(ISNUMBER(H12),(SIGN(1000*($H12-$R12)+$G12-$Q12)+1)/2,"")</f>
        <v>0</v>
      </c>
      <c r="K11" s="508"/>
      <c r="L11" s="509"/>
      <c r="M11" s="324">
        <v>4</v>
      </c>
      <c r="N11" s="323"/>
      <c r="O11" s="322"/>
      <c r="P11" s="322"/>
      <c r="Q11" s="321" t="str">
        <f>IF(AND(ISBLANK(N11),ISBLANK(O11)),"",N11+O11)</f>
        <v/>
      </c>
      <c r="R11" s="320" t="str">
        <f>IF(ISNUMBER($H11),1-$H11,"")</f>
        <v/>
      </c>
      <c r="S11" s="512">
        <f>IF(ISNUMBER($I11),1-$I11,"")</f>
        <v>1</v>
      </c>
    </row>
    <row r="12" spans="1:19" ht="15.95" customHeight="1" thickBot="1">
      <c r="A12" s="510">
        <v>13398</v>
      </c>
      <c r="B12" s="511"/>
      <c r="C12" s="318" t="s">
        <v>18</v>
      </c>
      <c r="D12" s="315">
        <f>IF(ISNUMBER($G12),SUM(D8:D11),"")</f>
        <v>285</v>
      </c>
      <c r="E12" s="317">
        <f>IF(ISNUMBER($G12),SUM(E8:E11),"")</f>
        <v>102</v>
      </c>
      <c r="F12" s="317">
        <f>IF(ISNUMBER($G12),SUM(F8:F11),"")</f>
        <v>6</v>
      </c>
      <c r="G12" s="316">
        <f>IF(SUM($G8:$G11)+SUM($Q8:$Q11)&gt;0,SUM(G8:G11),"")</f>
        <v>387</v>
      </c>
      <c r="H12" s="315">
        <f>IF(ISNUMBER($G12),SUM(H8:H11),"")</f>
        <v>1</v>
      </c>
      <c r="I12" s="513"/>
      <c r="K12" s="510">
        <v>13850</v>
      </c>
      <c r="L12" s="511"/>
      <c r="M12" s="318" t="s">
        <v>18</v>
      </c>
      <c r="N12" s="315">
        <f>IF(ISNUMBER($G12),SUM(N8:N11),"")</f>
        <v>294</v>
      </c>
      <c r="O12" s="317">
        <f>IF(ISNUMBER($G12),SUM(O8:O11),"")</f>
        <v>101</v>
      </c>
      <c r="P12" s="317">
        <f>IF(ISNUMBER($G12),SUM(P8:P11),"")</f>
        <v>12</v>
      </c>
      <c r="Q12" s="316">
        <f>IF(SUM($G8:$G11)+SUM($Q8:$Q11)&gt;0,SUM(Q8:Q11),"")</f>
        <v>395</v>
      </c>
      <c r="R12" s="315">
        <f>IF(ISNUMBER($G12),SUM(R8:R11),"")</f>
        <v>1</v>
      </c>
      <c r="S12" s="513"/>
    </row>
    <row r="13" spans="1:19" ht="12.95" customHeight="1">
      <c r="A13" s="514" t="s">
        <v>451</v>
      </c>
      <c r="B13" s="515"/>
      <c r="C13" s="335">
        <v>1</v>
      </c>
      <c r="D13" s="334">
        <v>136</v>
      </c>
      <c r="E13" s="333">
        <v>42</v>
      </c>
      <c r="F13" s="333">
        <v>10</v>
      </c>
      <c r="G13" s="332">
        <f>IF(AND(ISBLANK(D13),ISBLANK(E13)),"",D13+E13)</f>
        <v>178</v>
      </c>
      <c r="H13" s="331">
        <f>IF(OR(ISNUMBER($G13),ISNUMBER($Q13)),(SIGN(N($G13)-N($Q13))+1)/2,"")</f>
        <v>1</v>
      </c>
      <c r="I13" s="325"/>
      <c r="K13" s="514" t="s">
        <v>450</v>
      </c>
      <c r="L13" s="515"/>
      <c r="M13" s="335">
        <v>1</v>
      </c>
      <c r="N13" s="334">
        <v>131</v>
      </c>
      <c r="O13" s="333">
        <v>30</v>
      </c>
      <c r="P13" s="333">
        <v>13</v>
      </c>
      <c r="Q13" s="332">
        <f>IF(AND(ISBLANK(N13),ISBLANK(O13)),"",N13+O13)</f>
        <v>161</v>
      </c>
      <c r="R13" s="331">
        <f>IF(ISNUMBER($H13),1-$H13,"")</f>
        <v>0</v>
      </c>
      <c r="S13" s="325"/>
    </row>
    <row r="14" spans="1:19" ht="12.95" customHeight="1">
      <c r="A14" s="516"/>
      <c r="B14" s="517"/>
      <c r="C14" s="330">
        <v>2</v>
      </c>
      <c r="D14" s="329">
        <v>146</v>
      </c>
      <c r="E14" s="328">
        <v>44</v>
      </c>
      <c r="F14" s="328">
        <v>8</v>
      </c>
      <c r="G14" s="327">
        <f>IF(AND(ISBLANK(D14),ISBLANK(E14)),"",D14+E14)</f>
        <v>190</v>
      </c>
      <c r="H14" s="326">
        <f>IF(OR(ISNUMBER($G14),ISNUMBER($Q14)),(SIGN(N($G14)-N($Q14))+1)/2,"")</f>
        <v>0</v>
      </c>
      <c r="I14" s="325"/>
      <c r="K14" s="516"/>
      <c r="L14" s="517"/>
      <c r="M14" s="330">
        <v>2</v>
      </c>
      <c r="N14" s="329">
        <v>143</v>
      </c>
      <c r="O14" s="328">
        <v>53</v>
      </c>
      <c r="P14" s="328">
        <v>8</v>
      </c>
      <c r="Q14" s="327">
        <f>IF(AND(ISBLANK(N14),ISBLANK(O14)),"",N14+O14)</f>
        <v>196</v>
      </c>
      <c r="R14" s="326">
        <f>IF(ISNUMBER($H14),1-$H14,"")</f>
        <v>1</v>
      </c>
      <c r="S14" s="325"/>
    </row>
    <row r="15" spans="1:19" ht="12.95" customHeight="1" thickBot="1">
      <c r="A15" s="506" t="s">
        <v>144</v>
      </c>
      <c r="B15" s="507"/>
      <c r="C15" s="330">
        <v>3</v>
      </c>
      <c r="D15" s="329"/>
      <c r="E15" s="328"/>
      <c r="F15" s="328"/>
      <c r="G15" s="327" t="str">
        <f>IF(AND(ISBLANK(D15),ISBLANK(E15)),"",D15+E15)</f>
        <v/>
      </c>
      <c r="H15" s="326" t="str">
        <f>IF(OR(ISNUMBER($G15),ISNUMBER($Q15)),(SIGN(N($G15)-N($Q15))+1)/2,"")</f>
        <v/>
      </c>
      <c r="I15" s="325"/>
      <c r="K15" s="506" t="s">
        <v>210</v>
      </c>
      <c r="L15" s="507"/>
      <c r="M15" s="330">
        <v>3</v>
      </c>
      <c r="N15" s="329"/>
      <c r="O15" s="328"/>
      <c r="P15" s="328"/>
      <c r="Q15" s="327" t="str">
        <f>IF(AND(ISBLANK(N15),ISBLANK(O15)),"",N15+O15)</f>
        <v/>
      </c>
      <c r="R15" s="326" t="str">
        <f>IF(ISNUMBER($H15),1-$H15,"")</f>
        <v/>
      </c>
      <c r="S15" s="325"/>
    </row>
    <row r="16" spans="1:19" ht="12.95" customHeight="1">
      <c r="A16" s="508"/>
      <c r="B16" s="509"/>
      <c r="C16" s="324">
        <v>4</v>
      </c>
      <c r="D16" s="323"/>
      <c r="E16" s="322"/>
      <c r="F16" s="322"/>
      <c r="G16" s="321" t="str">
        <f>IF(AND(ISBLANK(D16),ISBLANK(E16)),"",D16+E16)</f>
        <v/>
      </c>
      <c r="H16" s="320" t="str">
        <f>IF(OR(ISNUMBER($G16),ISNUMBER($Q16)),(SIGN(N($G16)-N($Q16))+1)/2,"")</f>
        <v/>
      </c>
      <c r="I16" s="512">
        <f>IF(ISNUMBER(H17),(SIGN(1000*($H17-$R17)+$G17-$Q17)+1)/2,"")</f>
        <v>1</v>
      </c>
      <c r="K16" s="508"/>
      <c r="L16" s="509"/>
      <c r="M16" s="324">
        <v>4</v>
      </c>
      <c r="N16" s="323"/>
      <c r="O16" s="322"/>
      <c r="P16" s="322"/>
      <c r="Q16" s="321" t="str">
        <f>IF(AND(ISBLANK(N16),ISBLANK(O16)),"",N16+O16)</f>
        <v/>
      </c>
      <c r="R16" s="320" t="str">
        <f>IF(ISNUMBER($H16),1-$H16,"")</f>
        <v/>
      </c>
      <c r="S16" s="512">
        <f>IF(ISNUMBER($I16),1-$I16,"")</f>
        <v>0</v>
      </c>
    </row>
    <row r="17" spans="1:19" ht="15.95" customHeight="1" thickBot="1">
      <c r="A17" s="510">
        <v>2590</v>
      </c>
      <c r="B17" s="511"/>
      <c r="C17" s="318" t="s">
        <v>18</v>
      </c>
      <c r="D17" s="315">
        <f>IF(ISNUMBER($G17),SUM(D13:D16),"")</f>
        <v>282</v>
      </c>
      <c r="E17" s="317">
        <f>IF(ISNUMBER($G17),SUM(E13:E16),"")</f>
        <v>86</v>
      </c>
      <c r="F17" s="317">
        <f>IF(ISNUMBER($G17),SUM(F13:F16),"")</f>
        <v>18</v>
      </c>
      <c r="G17" s="316">
        <f>IF(SUM($G13:$G16)+SUM($Q13:$Q16)&gt;0,SUM(G13:G16),"")</f>
        <v>368</v>
      </c>
      <c r="H17" s="315">
        <f>IF(ISNUMBER($G17),SUM(H13:H16),"")</f>
        <v>1</v>
      </c>
      <c r="I17" s="513"/>
      <c r="K17" s="510">
        <v>21853</v>
      </c>
      <c r="L17" s="511"/>
      <c r="M17" s="318" t="s">
        <v>18</v>
      </c>
      <c r="N17" s="315">
        <f>IF(ISNUMBER($G17),SUM(N13:N16),"")</f>
        <v>274</v>
      </c>
      <c r="O17" s="317">
        <f>IF(ISNUMBER($G17),SUM(O13:O16),"")</f>
        <v>83</v>
      </c>
      <c r="P17" s="317">
        <f>IF(ISNUMBER($G17),SUM(P13:P16),"")</f>
        <v>21</v>
      </c>
      <c r="Q17" s="316">
        <f>IF(SUM($G13:$G16)+SUM($Q13:$Q16)&gt;0,SUM(Q13:Q16),"")</f>
        <v>357</v>
      </c>
      <c r="R17" s="315">
        <f>IF(ISNUMBER($G17),SUM(R13:R16),"")</f>
        <v>1</v>
      </c>
      <c r="S17" s="513"/>
    </row>
    <row r="18" spans="1:19" ht="12.95" customHeight="1">
      <c r="A18" s="514" t="s">
        <v>449</v>
      </c>
      <c r="B18" s="515"/>
      <c r="C18" s="335">
        <v>1</v>
      </c>
      <c r="D18" s="334">
        <v>147</v>
      </c>
      <c r="E18" s="333">
        <v>52</v>
      </c>
      <c r="F18" s="333">
        <v>8</v>
      </c>
      <c r="G18" s="332">
        <f>IF(AND(ISBLANK(D18),ISBLANK(E18)),"",D18+E18)</f>
        <v>199</v>
      </c>
      <c r="H18" s="331">
        <f>IF(OR(ISNUMBER($G18),ISNUMBER($Q18)),(SIGN(N($G18)-N($Q18))+1)/2,"")</f>
        <v>0</v>
      </c>
      <c r="I18" s="325"/>
      <c r="K18" s="514" t="s">
        <v>448</v>
      </c>
      <c r="L18" s="515"/>
      <c r="M18" s="335">
        <v>1</v>
      </c>
      <c r="N18" s="334">
        <v>138</v>
      </c>
      <c r="O18" s="333">
        <v>72</v>
      </c>
      <c r="P18" s="333">
        <v>4</v>
      </c>
      <c r="Q18" s="332">
        <f>IF(AND(ISBLANK(N18),ISBLANK(O18)),"",N18+O18)</f>
        <v>210</v>
      </c>
      <c r="R18" s="331">
        <f>IF(ISNUMBER($H18),1-$H18,"")</f>
        <v>1</v>
      </c>
      <c r="S18" s="325"/>
    </row>
    <row r="19" spans="1:19" ht="12.95" customHeight="1">
      <c r="A19" s="516"/>
      <c r="B19" s="517"/>
      <c r="C19" s="330">
        <v>2</v>
      </c>
      <c r="D19" s="329">
        <v>153</v>
      </c>
      <c r="E19" s="328">
        <v>62</v>
      </c>
      <c r="F19" s="328">
        <v>3</v>
      </c>
      <c r="G19" s="327">
        <f>IF(AND(ISBLANK(D19),ISBLANK(E19)),"",D19+E19)</f>
        <v>215</v>
      </c>
      <c r="H19" s="326">
        <f>IF(OR(ISNUMBER($G19),ISNUMBER($Q19)),(SIGN(N($G19)-N($Q19))+1)/2,"")</f>
        <v>1</v>
      </c>
      <c r="I19" s="325"/>
      <c r="K19" s="516"/>
      <c r="L19" s="517"/>
      <c r="M19" s="330">
        <v>2</v>
      </c>
      <c r="N19" s="329">
        <v>139</v>
      </c>
      <c r="O19" s="328">
        <v>35</v>
      </c>
      <c r="P19" s="328">
        <v>11</v>
      </c>
      <c r="Q19" s="327">
        <f>IF(AND(ISBLANK(N19),ISBLANK(O19)),"",N19+O19)</f>
        <v>174</v>
      </c>
      <c r="R19" s="326">
        <f>IF(ISNUMBER($H19),1-$H19,"")</f>
        <v>0</v>
      </c>
      <c r="S19" s="325"/>
    </row>
    <row r="20" spans="1:19" ht="12.95" customHeight="1" thickBot="1">
      <c r="A20" s="506" t="s">
        <v>447</v>
      </c>
      <c r="B20" s="507"/>
      <c r="C20" s="330">
        <v>3</v>
      </c>
      <c r="D20" s="329"/>
      <c r="E20" s="328"/>
      <c r="F20" s="328"/>
      <c r="G20" s="327" t="str">
        <f>IF(AND(ISBLANK(D20),ISBLANK(E20)),"",D20+E20)</f>
        <v/>
      </c>
      <c r="H20" s="326" t="str">
        <f>IF(OR(ISNUMBER($G20),ISNUMBER($Q20)),(SIGN(N($G20)-N($Q20))+1)/2,"")</f>
        <v/>
      </c>
      <c r="I20" s="325"/>
      <c r="K20" s="506" t="s">
        <v>239</v>
      </c>
      <c r="L20" s="507"/>
      <c r="M20" s="330">
        <v>3</v>
      </c>
      <c r="N20" s="329"/>
      <c r="O20" s="328"/>
      <c r="P20" s="328"/>
      <c r="Q20" s="327" t="str">
        <f>IF(AND(ISBLANK(N20),ISBLANK(O20)),"",N20+O20)</f>
        <v/>
      </c>
      <c r="R20" s="326" t="str">
        <f>IF(ISNUMBER($H20),1-$H20,"")</f>
        <v/>
      </c>
      <c r="S20" s="325"/>
    </row>
    <row r="21" spans="1:19" ht="12.95" customHeight="1">
      <c r="A21" s="508"/>
      <c r="B21" s="509"/>
      <c r="C21" s="324">
        <v>4</v>
      </c>
      <c r="D21" s="323"/>
      <c r="E21" s="322"/>
      <c r="F21" s="322"/>
      <c r="G21" s="321" t="str">
        <f>IF(AND(ISBLANK(D21),ISBLANK(E21)),"",D21+E21)</f>
        <v/>
      </c>
      <c r="H21" s="320" t="str">
        <f>IF(OR(ISNUMBER($G21),ISNUMBER($Q21)),(SIGN(N($G21)-N($Q21))+1)/2,"")</f>
        <v/>
      </c>
      <c r="I21" s="512">
        <f>IF(ISNUMBER(H22),(SIGN(1000*($H22-$R22)+$G22-$Q22)+1)/2,"")</f>
        <v>1</v>
      </c>
      <c r="K21" s="508"/>
      <c r="L21" s="509"/>
      <c r="M21" s="324">
        <v>4</v>
      </c>
      <c r="N21" s="323"/>
      <c r="O21" s="322"/>
      <c r="P21" s="322"/>
      <c r="Q21" s="321" t="str">
        <f>IF(AND(ISBLANK(N21),ISBLANK(O21)),"",N21+O21)</f>
        <v/>
      </c>
      <c r="R21" s="320" t="str">
        <f>IF(ISNUMBER($H21),1-$H21,"")</f>
        <v/>
      </c>
      <c r="S21" s="512">
        <f>IF(ISNUMBER($I21),1-$I21,"")</f>
        <v>0</v>
      </c>
    </row>
    <row r="22" spans="1:19" ht="15.95" customHeight="1" thickBot="1">
      <c r="A22" s="510">
        <v>20059</v>
      </c>
      <c r="B22" s="511"/>
      <c r="C22" s="318" t="s">
        <v>18</v>
      </c>
      <c r="D22" s="315">
        <f>IF(ISNUMBER($G22),SUM(D18:D21),"")</f>
        <v>300</v>
      </c>
      <c r="E22" s="317">
        <f>IF(ISNUMBER($G22),SUM(E18:E21),"")</f>
        <v>114</v>
      </c>
      <c r="F22" s="317">
        <f>IF(ISNUMBER($G22),SUM(F18:F21),"")</f>
        <v>11</v>
      </c>
      <c r="G22" s="316">
        <f>IF(SUM($G18:$G21)+SUM($Q18:$Q21)&gt;0,SUM(G18:G21),"")</f>
        <v>414</v>
      </c>
      <c r="H22" s="315">
        <f>IF(ISNUMBER($G22),SUM(H18:H21),"")</f>
        <v>1</v>
      </c>
      <c r="I22" s="513"/>
      <c r="K22" s="510">
        <v>19845</v>
      </c>
      <c r="L22" s="511"/>
      <c r="M22" s="318" t="s">
        <v>18</v>
      </c>
      <c r="N22" s="315">
        <f>IF(ISNUMBER($G22),SUM(N18:N21),"")</f>
        <v>277</v>
      </c>
      <c r="O22" s="317">
        <f>IF(ISNUMBER($G22),SUM(O18:O21),"")</f>
        <v>107</v>
      </c>
      <c r="P22" s="317">
        <f>IF(ISNUMBER($G22),SUM(P18:P21),"")</f>
        <v>15</v>
      </c>
      <c r="Q22" s="316">
        <f>IF(SUM($G18:$G21)+SUM($Q18:$Q21)&gt;0,SUM(Q18:Q21),"")</f>
        <v>384</v>
      </c>
      <c r="R22" s="315">
        <f>IF(ISNUMBER($G22),SUM(R18:R21),"")</f>
        <v>1</v>
      </c>
      <c r="S22" s="513"/>
    </row>
    <row r="23" spans="1:19" ht="12.95" customHeight="1">
      <c r="A23" s="514" t="s">
        <v>446</v>
      </c>
      <c r="B23" s="515"/>
      <c r="C23" s="335">
        <v>1</v>
      </c>
      <c r="D23" s="334">
        <v>157</v>
      </c>
      <c r="E23" s="333">
        <v>51</v>
      </c>
      <c r="F23" s="333">
        <v>7</v>
      </c>
      <c r="G23" s="332">
        <f>IF(AND(ISBLANK(D23),ISBLANK(E23)),"",D23+E23)</f>
        <v>208</v>
      </c>
      <c r="H23" s="331">
        <f>IF(OR(ISNUMBER($G23),ISNUMBER($Q23)),(SIGN(N($G23)-N($Q23))+1)/2,"")</f>
        <v>1</v>
      </c>
      <c r="I23" s="325"/>
      <c r="K23" s="514" t="s">
        <v>445</v>
      </c>
      <c r="L23" s="515"/>
      <c r="M23" s="335">
        <v>1</v>
      </c>
      <c r="N23" s="334">
        <v>120</v>
      </c>
      <c r="O23" s="333">
        <v>26</v>
      </c>
      <c r="P23" s="333">
        <v>14</v>
      </c>
      <c r="Q23" s="332">
        <f>IF(AND(ISBLANK(N23),ISBLANK(O23)),"",N23+O23)</f>
        <v>146</v>
      </c>
      <c r="R23" s="331">
        <f>IF(ISNUMBER($H23),1-$H23,"")</f>
        <v>0</v>
      </c>
      <c r="S23" s="325"/>
    </row>
    <row r="24" spans="1:19" ht="12.95" customHeight="1">
      <c r="A24" s="516"/>
      <c r="B24" s="517"/>
      <c r="C24" s="330">
        <v>2</v>
      </c>
      <c r="D24" s="329">
        <v>166</v>
      </c>
      <c r="E24" s="328">
        <v>61</v>
      </c>
      <c r="F24" s="328">
        <v>3</v>
      </c>
      <c r="G24" s="327">
        <f>IF(AND(ISBLANK(D24),ISBLANK(E24)),"",D24+E24)</f>
        <v>227</v>
      </c>
      <c r="H24" s="326">
        <f>IF(OR(ISNUMBER($G24),ISNUMBER($Q24)),(SIGN(N($G24)-N($Q24))+1)/2,"")</f>
        <v>1</v>
      </c>
      <c r="I24" s="325"/>
      <c r="K24" s="516"/>
      <c r="L24" s="517"/>
      <c r="M24" s="330">
        <v>2</v>
      </c>
      <c r="N24" s="329">
        <v>133</v>
      </c>
      <c r="O24" s="328">
        <v>43</v>
      </c>
      <c r="P24" s="328">
        <v>10</v>
      </c>
      <c r="Q24" s="327">
        <f>IF(AND(ISBLANK(N24),ISBLANK(O24)),"",N24+O24)</f>
        <v>176</v>
      </c>
      <c r="R24" s="326">
        <f>IF(ISNUMBER($H24),1-$H24,"")</f>
        <v>0</v>
      </c>
      <c r="S24" s="325"/>
    </row>
    <row r="25" spans="1:19" ht="12.95" customHeight="1" thickBot="1">
      <c r="A25" s="506" t="s">
        <v>252</v>
      </c>
      <c r="B25" s="507"/>
      <c r="C25" s="330">
        <v>3</v>
      </c>
      <c r="D25" s="329"/>
      <c r="E25" s="328"/>
      <c r="F25" s="328"/>
      <c r="G25" s="327" t="str">
        <f>IF(AND(ISBLANK(D25),ISBLANK(E25)),"",D25+E25)</f>
        <v/>
      </c>
      <c r="H25" s="326" t="str">
        <f>IF(OR(ISNUMBER($G25),ISNUMBER($Q25)),(SIGN(N($G25)-N($Q25))+1)/2,"")</f>
        <v/>
      </c>
      <c r="I25" s="325"/>
      <c r="K25" s="506" t="s">
        <v>157</v>
      </c>
      <c r="L25" s="507"/>
      <c r="M25" s="330">
        <v>3</v>
      </c>
      <c r="N25" s="329"/>
      <c r="O25" s="328"/>
      <c r="P25" s="328"/>
      <c r="Q25" s="327" t="str">
        <f>IF(AND(ISBLANK(N25),ISBLANK(O25)),"",N25+O25)</f>
        <v/>
      </c>
      <c r="R25" s="326" t="str">
        <f>IF(ISNUMBER($H25),1-$H25,"")</f>
        <v/>
      </c>
      <c r="S25" s="325"/>
    </row>
    <row r="26" spans="1:19" ht="12.95" customHeight="1">
      <c r="A26" s="508"/>
      <c r="B26" s="509"/>
      <c r="C26" s="324">
        <v>4</v>
      </c>
      <c r="D26" s="323"/>
      <c r="E26" s="322"/>
      <c r="F26" s="322"/>
      <c r="G26" s="321" t="str">
        <f>IF(AND(ISBLANK(D26),ISBLANK(E26)),"",D26+E26)</f>
        <v/>
      </c>
      <c r="H26" s="320" t="str">
        <f>IF(OR(ISNUMBER($G26),ISNUMBER($Q26)),(SIGN(N($G26)-N($Q26))+1)/2,"")</f>
        <v/>
      </c>
      <c r="I26" s="512">
        <f>IF(ISNUMBER(H27),(SIGN(1000*($H27-$R27)+$G27-$Q27)+1)/2,"")</f>
        <v>1</v>
      </c>
      <c r="K26" s="508"/>
      <c r="L26" s="509"/>
      <c r="M26" s="324">
        <v>4</v>
      </c>
      <c r="N26" s="323"/>
      <c r="O26" s="322"/>
      <c r="P26" s="322"/>
      <c r="Q26" s="321" t="str">
        <f>IF(AND(ISBLANK(N26),ISBLANK(O26)),"",N26+O26)</f>
        <v/>
      </c>
      <c r="R26" s="320" t="str">
        <f>IF(ISNUMBER($H26),1-$H26,"")</f>
        <v/>
      </c>
      <c r="S26" s="512">
        <f>IF(ISNUMBER($I26),1-$I26,"")</f>
        <v>0</v>
      </c>
    </row>
    <row r="27" spans="1:19" ht="15.95" customHeight="1" thickBot="1">
      <c r="A27" s="510">
        <v>10974</v>
      </c>
      <c r="B27" s="511"/>
      <c r="C27" s="318" t="s">
        <v>18</v>
      </c>
      <c r="D27" s="315">
        <f>IF(ISNUMBER($G27),SUM(D23:D26),"")</f>
        <v>323</v>
      </c>
      <c r="E27" s="317">
        <f>IF(ISNUMBER($G27),SUM(E23:E26),"")</f>
        <v>112</v>
      </c>
      <c r="F27" s="317">
        <f>IF(ISNUMBER($G27),SUM(F23:F26),"")</f>
        <v>10</v>
      </c>
      <c r="G27" s="316">
        <f>IF(SUM($G23:$G26)+SUM($Q23:$Q26)&gt;0,SUM(G23:G26),"")</f>
        <v>435</v>
      </c>
      <c r="H27" s="315">
        <f>IF(ISNUMBER($G27),SUM(H23:H26),"")</f>
        <v>2</v>
      </c>
      <c r="I27" s="513"/>
      <c r="K27" s="510">
        <v>9966</v>
      </c>
      <c r="L27" s="511"/>
      <c r="M27" s="318" t="s">
        <v>18</v>
      </c>
      <c r="N27" s="315">
        <f>IF(ISNUMBER($G27),SUM(N23:N26),"")</f>
        <v>253</v>
      </c>
      <c r="O27" s="317">
        <f>IF(ISNUMBER($G27),SUM(O23:O26),"")</f>
        <v>69</v>
      </c>
      <c r="P27" s="317">
        <f>IF(ISNUMBER($G27),SUM(P23:P26),"")</f>
        <v>24</v>
      </c>
      <c r="Q27" s="316">
        <f>IF(SUM($G23:$G26)+SUM($Q23:$Q26)&gt;0,SUM(Q23:Q26),"")</f>
        <v>322</v>
      </c>
      <c r="R27" s="315">
        <f>IF(ISNUMBER($G27),SUM(R23:R26),"")</f>
        <v>0</v>
      </c>
      <c r="S27" s="513"/>
    </row>
    <row r="28" spans="1:19" ht="12.95" customHeight="1">
      <c r="A28" s="514" t="s">
        <v>444</v>
      </c>
      <c r="B28" s="515"/>
      <c r="C28" s="335">
        <v>1</v>
      </c>
      <c r="D28" s="334">
        <v>138</v>
      </c>
      <c r="E28" s="333">
        <v>68</v>
      </c>
      <c r="F28" s="333">
        <v>4</v>
      </c>
      <c r="G28" s="332">
        <f>IF(AND(ISBLANK(D28),ISBLANK(E28)),"",D28+E28)</f>
        <v>206</v>
      </c>
      <c r="H28" s="331">
        <f>IF(OR(ISNUMBER($G28),ISNUMBER($Q28)),(SIGN(N($G28)-N($Q28))+1)/2,"")</f>
        <v>1</v>
      </c>
      <c r="I28" s="325"/>
      <c r="K28" s="514" t="s">
        <v>443</v>
      </c>
      <c r="L28" s="515"/>
      <c r="M28" s="335">
        <v>1</v>
      </c>
      <c r="N28" s="334">
        <v>123</v>
      </c>
      <c r="O28" s="333">
        <v>70</v>
      </c>
      <c r="P28" s="333">
        <v>4</v>
      </c>
      <c r="Q28" s="332">
        <f>IF(AND(ISBLANK(N28),ISBLANK(O28)),"",N28+O28)</f>
        <v>193</v>
      </c>
      <c r="R28" s="331">
        <f>IF(ISNUMBER($H28),1-$H28,"")</f>
        <v>0</v>
      </c>
      <c r="S28" s="325"/>
    </row>
    <row r="29" spans="1:19" ht="12.95" customHeight="1">
      <c r="A29" s="516"/>
      <c r="B29" s="517"/>
      <c r="C29" s="330">
        <v>2</v>
      </c>
      <c r="D29" s="329">
        <v>144</v>
      </c>
      <c r="E29" s="328">
        <v>54</v>
      </c>
      <c r="F29" s="328">
        <v>4</v>
      </c>
      <c r="G29" s="327">
        <f>IF(AND(ISBLANK(D29),ISBLANK(E29)),"",D29+E29)</f>
        <v>198</v>
      </c>
      <c r="H29" s="326">
        <f>IF(OR(ISNUMBER($G29),ISNUMBER($Q29)),(SIGN(N($G29)-N($Q29))+1)/2,"")</f>
        <v>1</v>
      </c>
      <c r="I29" s="325"/>
      <c r="K29" s="516"/>
      <c r="L29" s="517"/>
      <c r="M29" s="330">
        <v>2</v>
      </c>
      <c r="N29" s="329">
        <v>118</v>
      </c>
      <c r="O29" s="328">
        <v>50</v>
      </c>
      <c r="P29" s="328">
        <v>7</v>
      </c>
      <c r="Q29" s="327">
        <f>IF(AND(ISBLANK(N29),ISBLANK(O29)),"",N29+O29)</f>
        <v>168</v>
      </c>
      <c r="R29" s="326">
        <f>IF(ISNUMBER($H29),1-$H29,"")</f>
        <v>0</v>
      </c>
      <c r="S29" s="325"/>
    </row>
    <row r="30" spans="1:19" ht="12.95" customHeight="1" thickBot="1">
      <c r="A30" s="506" t="s">
        <v>254</v>
      </c>
      <c r="B30" s="507"/>
      <c r="C30" s="330">
        <v>3</v>
      </c>
      <c r="D30" s="329"/>
      <c r="E30" s="328"/>
      <c r="F30" s="328"/>
      <c r="G30" s="327" t="str">
        <f>IF(AND(ISBLANK(D30),ISBLANK(E30)),"",D30+E30)</f>
        <v/>
      </c>
      <c r="H30" s="326" t="str">
        <f>IF(OR(ISNUMBER($G30),ISNUMBER($Q30)),(SIGN(N($G30)-N($Q30))+1)/2,"")</f>
        <v/>
      </c>
      <c r="I30" s="325"/>
      <c r="K30" s="506" t="s">
        <v>172</v>
      </c>
      <c r="L30" s="507"/>
      <c r="M30" s="330">
        <v>3</v>
      </c>
      <c r="N30" s="329"/>
      <c r="O30" s="328"/>
      <c r="P30" s="328"/>
      <c r="Q30" s="327" t="str">
        <f>IF(AND(ISBLANK(N30),ISBLANK(O30)),"",N30+O30)</f>
        <v/>
      </c>
      <c r="R30" s="326" t="str">
        <f>IF(ISNUMBER($H30),1-$H30,"")</f>
        <v/>
      </c>
      <c r="S30" s="325"/>
    </row>
    <row r="31" spans="1:19" ht="12.95" customHeight="1">
      <c r="A31" s="508"/>
      <c r="B31" s="509"/>
      <c r="C31" s="324">
        <v>4</v>
      </c>
      <c r="D31" s="323"/>
      <c r="E31" s="322"/>
      <c r="F31" s="322"/>
      <c r="G31" s="321" t="str">
        <f>IF(AND(ISBLANK(D31),ISBLANK(E31)),"",D31+E31)</f>
        <v/>
      </c>
      <c r="H31" s="320" t="str">
        <f>IF(OR(ISNUMBER($G31),ISNUMBER($Q31)),(SIGN(N($G31)-N($Q31))+1)/2,"")</f>
        <v/>
      </c>
      <c r="I31" s="512">
        <f>IF(ISNUMBER(H32),(SIGN(1000*($H32-$R32)+$G32-$Q32)+1)/2,"")</f>
        <v>1</v>
      </c>
      <c r="K31" s="508"/>
      <c r="L31" s="509"/>
      <c r="M31" s="324">
        <v>4</v>
      </c>
      <c r="N31" s="323"/>
      <c r="O31" s="322"/>
      <c r="P31" s="322"/>
      <c r="Q31" s="321" t="str">
        <f>IF(AND(ISBLANK(N31),ISBLANK(O31)),"",N31+O31)</f>
        <v/>
      </c>
      <c r="R31" s="320" t="str">
        <f>IF(ISNUMBER($H31),1-$H31,"")</f>
        <v/>
      </c>
      <c r="S31" s="512">
        <f>IF(ISNUMBER($I31),1-$I31,"")</f>
        <v>0</v>
      </c>
    </row>
    <row r="32" spans="1:19" ht="15.95" customHeight="1" thickBot="1">
      <c r="A32" s="510">
        <v>24715</v>
      </c>
      <c r="B32" s="511"/>
      <c r="C32" s="318" t="s">
        <v>18</v>
      </c>
      <c r="D32" s="315">
        <f>IF(ISNUMBER($G32),SUM(D28:D31),"")</f>
        <v>282</v>
      </c>
      <c r="E32" s="317">
        <f>IF(ISNUMBER($G32),SUM(E28:E31),"")</f>
        <v>122</v>
      </c>
      <c r="F32" s="317">
        <f>IF(ISNUMBER($G32),SUM(F28:F31),"")</f>
        <v>8</v>
      </c>
      <c r="G32" s="316">
        <f>IF(SUM($G28:$G31)+SUM($Q28:$Q31)&gt;0,SUM(G28:G31),"")</f>
        <v>404</v>
      </c>
      <c r="H32" s="315">
        <f>IF(ISNUMBER($G32),SUM(H28:H31),"")</f>
        <v>2</v>
      </c>
      <c r="I32" s="513"/>
      <c r="K32" s="510">
        <v>1372</v>
      </c>
      <c r="L32" s="511"/>
      <c r="M32" s="318" t="s">
        <v>18</v>
      </c>
      <c r="N32" s="315">
        <f>IF(ISNUMBER($G32),SUM(N28:N31),"")</f>
        <v>241</v>
      </c>
      <c r="O32" s="317">
        <f>IF(ISNUMBER($G32),SUM(O28:O31),"")</f>
        <v>120</v>
      </c>
      <c r="P32" s="317">
        <f>IF(ISNUMBER($G32),SUM(P28:P31),"")</f>
        <v>11</v>
      </c>
      <c r="Q32" s="316">
        <f>IF(SUM($G28:$G31)+SUM($Q28:$Q31)&gt;0,SUM(Q28:Q31),"")</f>
        <v>361</v>
      </c>
      <c r="R32" s="315">
        <f>IF(ISNUMBER($G32),SUM(R28:R31),"")</f>
        <v>0</v>
      </c>
      <c r="S32" s="513"/>
    </row>
    <row r="33" spans="1:19" ht="12.95" customHeight="1">
      <c r="A33" s="514" t="s">
        <v>442</v>
      </c>
      <c r="B33" s="515"/>
      <c r="C33" s="335">
        <v>1</v>
      </c>
      <c r="D33" s="334">
        <v>133</v>
      </c>
      <c r="E33" s="333">
        <v>71</v>
      </c>
      <c r="F33" s="333">
        <v>1</v>
      </c>
      <c r="G33" s="332">
        <f>IF(AND(ISBLANK(D33),ISBLANK(E33)),"",D33+E33)</f>
        <v>204</v>
      </c>
      <c r="H33" s="331">
        <f>IF(OR(ISNUMBER($G33),ISNUMBER($Q33)),(SIGN(N($G33)-N($Q33))+1)/2,"")</f>
        <v>1</v>
      </c>
      <c r="I33" s="325"/>
      <c r="K33" s="514" t="s">
        <v>441</v>
      </c>
      <c r="L33" s="515"/>
      <c r="M33" s="335">
        <v>1</v>
      </c>
      <c r="N33" s="334">
        <v>126</v>
      </c>
      <c r="O33" s="333">
        <v>35</v>
      </c>
      <c r="P33" s="333">
        <v>8</v>
      </c>
      <c r="Q33" s="332">
        <f>IF(AND(ISBLANK(N33),ISBLANK(O33)),"",N33+O33)</f>
        <v>161</v>
      </c>
      <c r="R33" s="331">
        <f>IF(ISNUMBER($H33),1-$H33,"")</f>
        <v>0</v>
      </c>
      <c r="S33" s="325"/>
    </row>
    <row r="34" spans="1:19" ht="12.95" customHeight="1">
      <c r="A34" s="516"/>
      <c r="B34" s="517"/>
      <c r="C34" s="330">
        <v>2</v>
      </c>
      <c r="D34" s="329">
        <v>153</v>
      </c>
      <c r="E34" s="328">
        <v>57</v>
      </c>
      <c r="F34" s="328">
        <v>5</v>
      </c>
      <c r="G34" s="327">
        <f>IF(AND(ISBLANK(D34),ISBLANK(E34)),"",D34+E34)</f>
        <v>210</v>
      </c>
      <c r="H34" s="326">
        <f>IF(OR(ISNUMBER($G34),ISNUMBER($Q34)),(SIGN(N($G34)-N($Q34))+1)/2,"")</f>
        <v>1</v>
      </c>
      <c r="I34" s="325"/>
      <c r="K34" s="516"/>
      <c r="L34" s="517"/>
      <c r="M34" s="330">
        <v>2</v>
      </c>
      <c r="N34" s="329">
        <v>146</v>
      </c>
      <c r="O34" s="328">
        <v>63</v>
      </c>
      <c r="P34" s="328">
        <v>7</v>
      </c>
      <c r="Q34" s="327">
        <f>IF(AND(ISBLANK(N34),ISBLANK(O34)),"",N34+O34)</f>
        <v>209</v>
      </c>
      <c r="R34" s="326">
        <f>IF(ISNUMBER($H34),1-$H34,"")</f>
        <v>0</v>
      </c>
      <c r="S34" s="325"/>
    </row>
    <row r="35" spans="1:19" ht="12.95" customHeight="1" thickBot="1">
      <c r="A35" s="506" t="s">
        <v>146</v>
      </c>
      <c r="B35" s="507"/>
      <c r="C35" s="330">
        <v>3</v>
      </c>
      <c r="D35" s="329"/>
      <c r="E35" s="328"/>
      <c r="F35" s="328"/>
      <c r="G35" s="327" t="str">
        <f>IF(AND(ISBLANK(D35),ISBLANK(E35)),"",D35+E35)</f>
        <v/>
      </c>
      <c r="H35" s="326" t="str">
        <f>IF(OR(ISNUMBER($G35),ISNUMBER($Q35)),(SIGN(N($G35)-N($Q35))+1)/2,"")</f>
        <v/>
      </c>
      <c r="I35" s="325"/>
      <c r="K35" s="506" t="s">
        <v>203</v>
      </c>
      <c r="L35" s="507"/>
      <c r="M35" s="330">
        <v>3</v>
      </c>
      <c r="N35" s="329"/>
      <c r="O35" s="328"/>
      <c r="P35" s="328"/>
      <c r="Q35" s="327" t="str">
        <f>IF(AND(ISBLANK(N35),ISBLANK(O35)),"",N35+O35)</f>
        <v/>
      </c>
      <c r="R35" s="326" t="str">
        <f>IF(ISNUMBER($H35),1-$H35,"")</f>
        <v/>
      </c>
      <c r="S35" s="325"/>
    </row>
    <row r="36" spans="1:19" ht="12.95" customHeight="1">
      <c r="A36" s="508"/>
      <c r="B36" s="509"/>
      <c r="C36" s="324">
        <v>4</v>
      </c>
      <c r="D36" s="323"/>
      <c r="E36" s="322"/>
      <c r="F36" s="322"/>
      <c r="G36" s="321" t="str">
        <f>IF(AND(ISBLANK(D36),ISBLANK(E36)),"",D36+E36)</f>
        <v/>
      </c>
      <c r="H36" s="320" t="str">
        <f>IF(OR(ISNUMBER($G36),ISNUMBER($Q36)),(SIGN(N($G36)-N($Q36))+1)/2,"")</f>
        <v/>
      </c>
      <c r="I36" s="512">
        <f>IF(ISNUMBER(H37),(SIGN(1000*($H37-$R37)+$G37-$Q37)+1)/2,"")</f>
        <v>1</v>
      </c>
      <c r="K36" s="508"/>
      <c r="L36" s="509"/>
      <c r="M36" s="324">
        <v>4</v>
      </c>
      <c r="N36" s="323"/>
      <c r="O36" s="322"/>
      <c r="P36" s="322"/>
      <c r="Q36" s="321" t="str">
        <f>IF(AND(ISBLANK(N36),ISBLANK(O36)),"",N36+O36)</f>
        <v/>
      </c>
      <c r="R36" s="320" t="str">
        <f>IF(ISNUMBER($H36),1-$H36,"")</f>
        <v/>
      </c>
      <c r="S36" s="512">
        <f>IF(ISNUMBER($I36),1-$I36,"")</f>
        <v>0</v>
      </c>
    </row>
    <row r="37" spans="1:19" ht="15.95" customHeight="1" thickBot="1">
      <c r="A37" s="510">
        <v>12386</v>
      </c>
      <c r="B37" s="511"/>
      <c r="C37" s="318" t="s">
        <v>18</v>
      </c>
      <c r="D37" s="315">
        <f>IF(ISNUMBER($G37),SUM(D33:D36),"")</f>
        <v>286</v>
      </c>
      <c r="E37" s="317">
        <f>IF(ISNUMBER($G37),SUM(E33:E36),"")</f>
        <v>128</v>
      </c>
      <c r="F37" s="317">
        <f>IF(ISNUMBER($G37),SUM(F33:F36),"")</f>
        <v>6</v>
      </c>
      <c r="G37" s="316">
        <f>IF(SUM($G33:$G36)+SUM($Q33:$Q36)&gt;0,SUM(G33:G36),"")</f>
        <v>414</v>
      </c>
      <c r="H37" s="315">
        <f>IF(ISNUMBER($G37),SUM(H33:H36),"")</f>
        <v>2</v>
      </c>
      <c r="I37" s="513"/>
      <c r="K37" s="510">
        <v>823</v>
      </c>
      <c r="L37" s="511"/>
      <c r="M37" s="318" t="s">
        <v>18</v>
      </c>
      <c r="N37" s="315">
        <f>IF(ISNUMBER($G37),SUM(N33:N36),"")</f>
        <v>272</v>
      </c>
      <c r="O37" s="317">
        <f>IF(ISNUMBER($G37),SUM(O33:O36),"")</f>
        <v>98</v>
      </c>
      <c r="P37" s="317">
        <f>IF(ISNUMBER($G37),SUM(P33:P36),"")</f>
        <v>15</v>
      </c>
      <c r="Q37" s="316">
        <f>IF(SUM($G33:$G36)+SUM($Q33:$Q36)&gt;0,SUM(Q33:Q36),"")</f>
        <v>370</v>
      </c>
      <c r="R37" s="315">
        <f>IF(ISNUMBER($G37),SUM(R33:R36),"")</f>
        <v>0</v>
      </c>
      <c r="S37" s="513"/>
    </row>
    <row r="38" spans="1:19" ht="5.0999999999999996" customHeight="1" thickBot="1"/>
    <row r="39" spans="1:19" ht="20.100000000000001" customHeight="1" thickBot="1">
      <c r="A39" s="314"/>
      <c r="B39" s="313"/>
      <c r="C39" s="312" t="s">
        <v>45</v>
      </c>
      <c r="D39" s="311">
        <f>IF(ISNUMBER($G39),SUM(D12,D17,D22,D27,D32,D37),"")</f>
        <v>1758</v>
      </c>
      <c r="E39" s="310">
        <f>IF(ISNUMBER($G39),SUM(E12,E17,E22,E27,E32,E37),"")</f>
        <v>664</v>
      </c>
      <c r="F39" s="310">
        <f>IF(ISNUMBER($G39),SUM(F12,F17,F22,F27,F32,F37),"")</f>
        <v>59</v>
      </c>
      <c r="G39" s="309">
        <f>IF(SUM($G$8:$G$37)+SUM($Q$8:$Q$37)&gt;0,SUM(G12,G17,G22,G27,G32,G37),"")</f>
        <v>2422</v>
      </c>
      <c r="H39" s="308">
        <f>IF(SUM($G$8:$G$37)+SUM($Q$8:$Q$37)&gt;0,SUM(H12,H17,H22,H27,H32,H37),"")</f>
        <v>9</v>
      </c>
      <c r="I39" s="307">
        <f>IF(ISNUMBER($G39),(SIGN($G39-$Q39)+1)/IF(COUNT(I$11,I$16,I$21,I$26,I$31,I$36)&gt;3,1,2),"")</f>
        <v>2</v>
      </c>
      <c r="K39" s="314"/>
      <c r="L39" s="313"/>
      <c r="M39" s="312" t="s">
        <v>45</v>
      </c>
      <c r="N39" s="311">
        <f>IF(ISNUMBER($G39),SUM(N12,N17,N22,N27,N32,N37),"")</f>
        <v>1611</v>
      </c>
      <c r="O39" s="310">
        <f>IF(ISNUMBER($G39),SUM(O12,O17,O22,O27,O32,O37),"")</f>
        <v>578</v>
      </c>
      <c r="P39" s="310">
        <f>IF(ISNUMBER($G39),SUM(P12,P17,P22,P27,P32,P37),"")</f>
        <v>98</v>
      </c>
      <c r="Q39" s="309">
        <f>IF(SUM($G$8:$G$37)+SUM($Q$8:$Q$37)&gt;0,SUM(Q12,Q17,Q22,Q27,Q32,Q37),"")</f>
        <v>2189</v>
      </c>
      <c r="R39" s="308">
        <f>IF(SUM($G$8:$G$37)+SUM($Q$8:$Q$37)&gt;0,SUM(R12,R17,R22,R27,R32,R37),"")</f>
        <v>3</v>
      </c>
      <c r="S39" s="307">
        <f>IF(ISNUMBER($I39),IF(COUNT(S$11,S$16,S$21,S$26,S$31,S$36)&gt;3,2,1)-$I39,"")</f>
        <v>0</v>
      </c>
    </row>
    <row r="40" spans="1:19" ht="5.0999999999999996" customHeight="1" thickBot="1"/>
    <row r="41" spans="1:19" ht="18" customHeight="1" thickBot="1">
      <c r="A41" s="282"/>
      <c r="B41" s="304" t="s">
        <v>46</v>
      </c>
      <c r="C41" s="502" t="s">
        <v>103</v>
      </c>
      <c r="D41" s="502"/>
      <c r="E41" s="502"/>
      <c r="G41" s="492" t="s">
        <v>47</v>
      </c>
      <c r="H41" s="492"/>
      <c r="I41" s="306">
        <f>IF(ISNUMBER(I$39),SUM(I11,I16,I21,I26,I31,I36,I39),"")</f>
        <v>7</v>
      </c>
      <c r="K41" s="282"/>
      <c r="L41" s="304" t="s">
        <v>46</v>
      </c>
      <c r="M41" s="502" t="s">
        <v>114</v>
      </c>
      <c r="N41" s="502"/>
      <c r="O41" s="502"/>
      <c r="Q41" s="492" t="s">
        <v>47</v>
      </c>
      <c r="R41" s="492"/>
      <c r="S41" s="306">
        <f>IF(ISNUMBER(S$39),SUM(S11,S16,S21,S26,S31,S36,S39),"")</f>
        <v>1</v>
      </c>
    </row>
    <row r="42" spans="1:19" ht="18" customHeight="1">
      <c r="A42" s="282"/>
      <c r="B42" s="304" t="s">
        <v>48</v>
      </c>
      <c r="C42" s="503"/>
      <c r="D42" s="503"/>
      <c r="E42" s="503"/>
      <c r="G42" s="305"/>
      <c r="H42" s="305"/>
      <c r="I42" s="305"/>
      <c r="K42" s="282"/>
      <c r="L42" s="304" t="s">
        <v>48</v>
      </c>
      <c r="M42" s="503"/>
      <c r="N42" s="503"/>
      <c r="O42" s="503"/>
      <c r="Q42" s="305"/>
      <c r="R42" s="305"/>
      <c r="S42" s="305"/>
    </row>
    <row r="43" spans="1:19" ht="20.100000000000001" customHeight="1">
      <c r="A43" s="304" t="s">
        <v>49</v>
      </c>
      <c r="B43" s="304" t="s">
        <v>50</v>
      </c>
      <c r="C43" s="489" t="s">
        <v>391</v>
      </c>
      <c r="D43" s="489"/>
      <c r="E43" s="489"/>
      <c r="F43" s="489"/>
      <c r="G43" s="489"/>
      <c r="H43" s="489"/>
      <c r="I43" s="304"/>
      <c r="J43" s="304"/>
      <c r="K43" s="304" t="s">
        <v>51</v>
      </c>
      <c r="L43" s="489"/>
      <c r="M43" s="489"/>
      <c r="O43" s="304" t="s">
        <v>48</v>
      </c>
      <c r="P43" s="489"/>
      <c r="Q43" s="489"/>
      <c r="R43" s="489"/>
      <c r="S43" s="489"/>
    </row>
    <row r="44" spans="1:19" ht="9.9499999999999993" customHeight="1">
      <c r="E44" s="282"/>
      <c r="H44" s="282"/>
    </row>
    <row r="45" spans="1:19" ht="30" customHeight="1">
      <c r="A45" s="303" t="str">
        <f>"Technické podmínky utkání:   " &amp; $B$3 &amp; IF(ISBLANK($B$3),""," – ") &amp; $L$3</f>
        <v>Technické podmínky utkání:   Slavoj Velké Popovice B – TJ Sokol Praha-Vršovice C</v>
      </c>
    </row>
    <row r="46" spans="1:19" ht="20.100000000000001" customHeight="1">
      <c r="B46" s="342" t="s">
        <v>52</v>
      </c>
      <c r="C46" s="491" t="s">
        <v>388</v>
      </c>
      <c r="D46" s="491"/>
      <c r="I46" s="342" t="s">
        <v>54</v>
      </c>
      <c r="J46" s="491">
        <v>20</v>
      </c>
      <c r="K46" s="491"/>
    </row>
    <row r="47" spans="1:19" ht="20.100000000000001" customHeight="1">
      <c r="B47" s="342" t="s">
        <v>55</v>
      </c>
      <c r="C47" s="501" t="s">
        <v>440</v>
      </c>
      <c r="D47" s="501"/>
      <c r="I47" s="342" t="s">
        <v>57</v>
      </c>
      <c r="J47" s="501">
        <v>7</v>
      </c>
      <c r="K47" s="501"/>
      <c r="P47" s="342" t="s">
        <v>58</v>
      </c>
      <c r="Q47" s="496" t="s">
        <v>439</v>
      </c>
      <c r="R47" s="496"/>
      <c r="S47" s="496"/>
    </row>
    <row r="48" spans="1:19" ht="9.9499999999999993" customHeight="1"/>
    <row r="49" spans="1:19" ht="15" customHeight="1">
      <c r="A49" s="493" t="s">
        <v>60</v>
      </c>
      <c r="B49" s="494"/>
      <c r="C49" s="494"/>
      <c r="D49" s="494"/>
      <c r="E49" s="494"/>
      <c r="F49" s="494"/>
      <c r="G49" s="494"/>
      <c r="H49" s="494"/>
      <c r="I49" s="494"/>
      <c r="J49" s="494"/>
      <c r="K49" s="494"/>
      <c r="L49" s="494"/>
      <c r="M49" s="494"/>
      <c r="N49" s="494"/>
      <c r="O49" s="494"/>
      <c r="P49" s="494"/>
      <c r="Q49" s="494"/>
      <c r="R49" s="494"/>
      <c r="S49" s="495"/>
    </row>
    <row r="50" spans="1:19" ht="81" customHeight="1">
      <c r="A50" s="497"/>
      <c r="B50" s="498"/>
      <c r="C50" s="498"/>
      <c r="D50" s="498"/>
      <c r="E50" s="498"/>
      <c r="F50" s="498"/>
      <c r="G50" s="498"/>
      <c r="H50" s="498"/>
      <c r="I50" s="498"/>
      <c r="J50" s="498"/>
      <c r="K50" s="498"/>
      <c r="L50" s="498"/>
      <c r="M50" s="498"/>
      <c r="N50" s="498"/>
      <c r="O50" s="498"/>
      <c r="P50" s="498"/>
      <c r="Q50" s="498"/>
      <c r="R50" s="498"/>
      <c r="S50" s="499"/>
    </row>
    <row r="51" spans="1:19" ht="5.0999999999999996" customHeight="1"/>
    <row r="52" spans="1:19" ht="15" customHeight="1">
      <c r="A52" s="493" t="s">
        <v>61</v>
      </c>
      <c r="B52" s="494"/>
      <c r="C52" s="494"/>
      <c r="D52" s="494"/>
      <c r="E52" s="494"/>
      <c r="F52" s="494"/>
      <c r="G52" s="494"/>
      <c r="H52" s="494"/>
      <c r="I52" s="494"/>
      <c r="J52" s="494"/>
      <c r="K52" s="494"/>
      <c r="L52" s="494"/>
      <c r="M52" s="494"/>
      <c r="N52" s="494"/>
      <c r="O52" s="494"/>
      <c r="P52" s="494"/>
      <c r="Q52" s="494"/>
      <c r="R52" s="494"/>
      <c r="S52" s="495"/>
    </row>
    <row r="53" spans="1:19" ht="6" customHeight="1">
      <c r="A53" s="301"/>
      <c r="B53" s="282"/>
      <c r="C53" s="282"/>
      <c r="D53" s="282"/>
      <c r="E53" s="282"/>
      <c r="F53" s="282"/>
      <c r="G53" s="282"/>
      <c r="H53" s="282"/>
      <c r="I53" s="282"/>
      <c r="J53" s="282"/>
      <c r="K53" s="282"/>
      <c r="L53" s="282"/>
      <c r="M53" s="282"/>
      <c r="N53" s="282"/>
      <c r="O53" s="282"/>
      <c r="P53" s="282"/>
      <c r="Q53" s="282"/>
      <c r="R53" s="282"/>
      <c r="S53" s="298"/>
    </row>
    <row r="54" spans="1:19" ht="21" customHeight="1">
      <c r="A54" s="300" t="s">
        <v>6</v>
      </c>
      <c r="B54" s="282"/>
      <c r="C54" s="282"/>
      <c r="D54" s="282"/>
      <c r="E54" s="282"/>
      <c r="F54" s="282"/>
      <c r="G54" s="282"/>
      <c r="H54" s="282"/>
      <c r="I54" s="282"/>
      <c r="J54" s="282"/>
      <c r="K54" s="299" t="s">
        <v>8</v>
      </c>
      <c r="L54" s="282"/>
      <c r="M54" s="282"/>
      <c r="N54" s="282"/>
      <c r="O54" s="282"/>
      <c r="P54" s="282"/>
      <c r="Q54" s="282"/>
      <c r="R54" s="282"/>
      <c r="S54" s="298"/>
    </row>
    <row r="55" spans="1:19" ht="21" customHeight="1">
      <c r="A55" s="297"/>
      <c r="B55" s="294" t="s">
        <v>62</v>
      </c>
      <c r="C55" s="293"/>
      <c r="D55" s="295"/>
      <c r="E55" s="294" t="s">
        <v>63</v>
      </c>
      <c r="F55" s="293"/>
      <c r="G55" s="293"/>
      <c r="H55" s="293"/>
      <c r="I55" s="295"/>
      <c r="J55" s="282"/>
      <c r="K55" s="296"/>
      <c r="L55" s="294" t="s">
        <v>62</v>
      </c>
      <c r="M55" s="293"/>
      <c r="N55" s="295"/>
      <c r="O55" s="294" t="s">
        <v>63</v>
      </c>
      <c r="P55" s="293"/>
      <c r="Q55" s="293"/>
      <c r="R55" s="293"/>
      <c r="S55" s="292"/>
    </row>
    <row r="56" spans="1:19" ht="21" customHeight="1">
      <c r="A56" s="291" t="s">
        <v>64</v>
      </c>
      <c r="B56" s="287" t="s">
        <v>65</v>
      </c>
      <c r="C56" s="289"/>
      <c r="D56" s="288" t="s">
        <v>66</v>
      </c>
      <c r="E56" s="287" t="s">
        <v>65</v>
      </c>
      <c r="F56" s="286"/>
      <c r="G56" s="286"/>
      <c r="H56" s="285"/>
      <c r="I56" s="288" t="s">
        <v>66</v>
      </c>
      <c r="J56" s="282"/>
      <c r="K56" s="290" t="s">
        <v>64</v>
      </c>
      <c r="L56" s="287" t="s">
        <v>65</v>
      </c>
      <c r="M56" s="289"/>
      <c r="N56" s="288" t="s">
        <v>66</v>
      </c>
      <c r="O56" s="287" t="s">
        <v>65</v>
      </c>
      <c r="P56" s="286"/>
      <c r="Q56" s="286"/>
      <c r="R56" s="285"/>
      <c r="S56" s="284" t="s">
        <v>66</v>
      </c>
    </row>
    <row r="57" spans="1:19" ht="21" customHeight="1">
      <c r="A57" s="283"/>
      <c r="B57" s="487"/>
      <c r="C57" s="488"/>
      <c r="D57" s="280"/>
      <c r="E57" s="487"/>
      <c r="F57" s="490"/>
      <c r="G57" s="490"/>
      <c r="H57" s="488"/>
      <c r="I57" s="280"/>
      <c r="J57" s="282"/>
      <c r="K57" s="281"/>
      <c r="L57" s="487"/>
      <c r="M57" s="488"/>
      <c r="N57" s="280"/>
      <c r="O57" s="487"/>
      <c r="P57" s="490"/>
      <c r="Q57" s="490"/>
      <c r="R57" s="488"/>
      <c r="S57" s="279"/>
    </row>
    <row r="58" spans="1:19" ht="21" customHeight="1">
      <c r="A58" s="283"/>
      <c r="B58" s="487"/>
      <c r="C58" s="488"/>
      <c r="D58" s="280"/>
      <c r="E58" s="487"/>
      <c r="F58" s="490"/>
      <c r="G58" s="490"/>
      <c r="H58" s="488"/>
      <c r="I58" s="280"/>
      <c r="J58" s="282"/>
      <c r="K58" s="281"/>
      <c r="L58" s="487"/>
      <c r="M58" s="488"/>
      <c r="N58" s="280"/>
      <c r="O58" s="487"/>
      <c r="P58" s="490"/>
      <c r="Q58" s="490"/>
      <c r="R58" s="488"/>
      <c r="S58" s="279"/>
    </row>
    <row r="59" spans="1:19" ht="12" customHeight="1">
      <c r="A59" s="278"/>
      <c r="B59" s="277"/>
      <c r="C59" s="277"/>
      <c r="D59" s="277"/>
      <c r="E59" s="277"/>
      <c r="F59" s="277"/>
      <c r="G59" s="277"/>
      <c r="H59" s="277"/>
      <c r="I59" s="277"/>
      <c r="J59" s="277"/>
      <c r="K59" s="277"/>
      <c r="L59" s="277"/>
      <c r="M59" s="277"/>
      <c r="N59" s="277"/>
      <c r="O59" s="277"/>
      <c r="P59" s="277"/>
      <c r="Q59" s="277"/>
      <c r="R59" s="277"/>
      <c r="S59" s="276"/>
    </row>
    <row r="60" spans="1:19" ht="5.0999999999999996" customHeight="1"/>
    <row r="61" spans="1:19" ht="15" customHeight="1">
      <c r="A61" s="493" t="s">
        <v>71</v>
      </c>
      <c r="B61" s="494"/>
      <c r="C61" s="494"/>
      <c r="D61" s="494"/>
      <c r="E61" s="494"/>
      <c r="F61" s="494"/>
      <c r="G61" s="494"/>
      <c r="H61" s="494"/>
      <c r="I61" s="494"/>
      <c r="J61" s="494"/>
      <c r="K61" s="494"/>
      <c r="L61" s="494"/>
      <c r="M61" s="494"/>
      <c r="N61" s="494"/>
      <c r="O61" s="494"/>
      <c r="P61" s="494"/>
      <c r="Q61" s="494"/>
      <c r="R61" s="494"/>
      <c r="S61" s="495"/>
    </row>
    <row r="62" spans="1:19" ht="81" customHeight="1">
      <c r="A62" s="497"/>
      <c r="B62" s="498"/>
      <c r="C62" s="498"/>
      <c r="D62" s="498"/>
      <c r="E62" s="498"/>
      <c r="F62" s="498"/>
      <c r="G62" s="498"/>
      <c r="H62" s="498"/>
      <c r="I62" s="498"/>
      <c r="J62" s="498"/>
      <c r="K62" s="498"/>
      <c r="L62" s="498"/>
      <c r="M62" s="498"/>
      <c r="N62" s="498"/>
      <c r="O62" s="498"/>
      <c r="P62" s="498"/>
      <c r="Q62" s="498"/>
      <c r="R62" s="498"/>
      <c r="S62" s="499"/>
    </row>
    <row r="63" spans="1:19" ht="5.0999999999999996" customHeight="1"/>
    <row r="64" spans="1:19" ht="15" customHeight="1">
      <c r="A64" s="493" t="s">
        <v>72</v>
      </c>
      <c r="B64" s="494"/>
      <c r="C64" s="494"/>
      <c r="D64" s="494"/>
      <c r="E64" s="494"/>
      <c r="F64" s="494"/>
      <c r="G64" s="494"/>
      <c r="H64" s="494"/>
      <c r="I64" s="494"/>
      <c r="J64" s="494"/>
      <c r="K64" s="494"/>
      <c r="L64" s="494"/>
      <c r="M64" s="494"/>
      <c r="N64" s="494"/>
      <c r="O64" s="494"/>
      <c r="P64" s="494"/>
      <c r="Q64" s="494"/>
      <c r="R64" s="494"/>
      <c r="S64" s="495"/>
    </row>
    <row r="65" spans="1:19" ht="81" customHeight="1">
      <c r="A65" s="497"/>
      <c r="B65" s="498"/>
      <c r="C65" s="498"/>
      <c r="D65" s="498"/>
      <c r="E65" s="498"/>
      <c r="F65" s="498"/>
      <c r="G65" s="498"/>
      <c r="H65" s="498"/>
      <c r="I65" s="498"/>
      <c r="J65" s="498"/>
      <c r="K65" s="498"/>
      <c r="L65" s="498"/>
      <c r="M65" s="498"/>
      <c r="N65" s="498"/>
      <c r="O65" s="498"/>
      <c r="P65" s="498"/>
      <c r="Q65" s="498"/>
      <c r="R65" s="498"/>
      <c r="S65" s="499"/>
    </row>
    <row r="66" spans="1:19" ht="30" customHeight="1">
      <c r="A66" s="275"/>
      <c r="B66" s="274" t="s">
        <v>73</v>
      </c>
      <c r="C66" s="500" t="s">
        <v>421</v>
      </c>
      <c r="D66" s="500"/>
      <c r="E66" s="500"/>
      <c r="F66" s="500"/>
      <c r="G66" s="500"/>
      <c r="H66" s="500"/>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7.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A30" sqref="A30:B31"/>
    </sheetView>
  </sheetViews>
  <sheetFormatPr defaultRowHeight="12.75"/>
  <cols>
    <col min="1" max="1" width="10.7109375" style="273" customWidth="1"/>
    <col min="2" max="2" width="15.7109375" style="273" customWidth="1"/>
    <col min="3" max="3" width="5.7109375" style="273" customWidth="1"/>
    <col min="4" max="5" width="6.7109375" style="273" customWidth="1"/>
    <col min="6" max="6" width="4.7109375" style="273" customWidth="1"/>
    <col min="7" max="7" width="6.7109375" style="273" customWidth="1"/>
    <col min="8" max="8" width="6.28515625" style="273" customWidth="1"/>
    <col min="9" max="9" width="6.7109375" style="273" customWidth="1"/>
    <col min="10" max="10" width="1.7109375" style="273" customWidth="1"/>
    <col min="11" max="11" width="10.7109375" style="273" customWidth="1"/>
    <col min="12" max="12" width="15.7109375" style="273" customWidth="1"/>
    <col min="13" max="13" width="5.7109375" style="273" customWidth="1"/>
    <col min="14" max="15" width="6.7109375" style="273" customWidth="1"/>
    <col min="16" max="16" width="4.7109375" style="273" customWidth="1"/>
    <col min="17" max="17" width="6.7109375" style="273" customWidth="1"/>
    <col min="18" max="18" width="6.28515625" style="273" customWidth="1"/>
    <col min="19" max="19" width="6.7109375" style="273" customWidth="1"/>
    <col min="20" max="20" width="9.140625" style="273" customWidth="1"/>
    <col min="21" max="16384" width="9.140625" style="272"/>
  </cols>
  <sheetData>
    <row r="1" spans="1:19" ht="26.25" customHeight="1">
      <c r="B1" s="525" t="s">
        <v>0</v>
      </c>
      <c r="C1" s="525"/>
      <c r="D1" s="527" t="s">
        <v>1</v>
      </c>
      <c r="E1" s="527"/>
      <c r="F1" s="527"/>
      <c r="G1" s="527"/>
      <c r="H1" s="527"/>
      <c r="I1" s="527"/>
      <c r="K1" s="342" t="s">
        <v>2</v>
      </c>
      <c r="L1" s="521" t="s">
        <v>110</v>
      </c>
      <c r="M1" s="521"/>
      <c r="N1" s="521"/>
      <c r="O1" s="522" t="s">
        <v>4</v>
      </c>
      <c r="P1" s="522"/>
      <c r="Q1" s="523" t="s">
        <v>438</v>
      </c>
      <c r="R1" s="524"/>
      <c r="S1" s="524"/>
    </row>
    <row r="2" spans="1:19" ht="6" customHeight="1" thickBot="1">
      <c r="B2" s="526"/>
      <c r="C2" s="526"/>
    </row>
    <row r="3" spans="1:19" ht="20.100000000000001" customHeight="1" thickBot="1">
      <c r="A3" s="341" t="s">
        <v>6</v>
      </c>
      <c r="B3" s="518" t="s">
        <v>112</v>
      </c>
      <c r="C3" s="519"/>
      <c r="D3" s="519"/>
      <c r="E3" s="519"/>
      <c r="F3" s="519"/>
      <c r="G3" s="519"/>
      <c r="H3" s="519"/>
      <c r="I3" s="520"/>
      <c r="K3" s="341" t="s">
        <v>8</v>
      </c>
      <c r="L3" s="518" t="s">
        <v>92</v>
      </c>
      <c r="M3" s="519"/>
      <c r="N3" s="519"/>
      <c r="O3" s="519"/>
      <c r="P3" s="519"/>
      <c r="Q3" s="519"/>
      <c r="R3" s="519"/>
      <c r="S3" s="520"/>
    </row>
    <row r="4" spans="1:19" ht="5.0999999999999996" customHeight="1" thickBot="1"/>
    <row r="5" spans="1:19" ht="12.95" customHeight="1">
      <c r="A5" s="533" t="s">
        <v>10</v>
      </c>
      <c r="B5" s="534"/>
      <c r="C5" s="528" t="s">
        <v>11</v>
      </c>
      <c r="D5" s="530" t="s">
        <v>12</v>
      </c>
      <c r="E5" s="531"/>
      <c r="F5" s="531"/>
      <c r="G5" s="532"/>
      <c r="H5" s="504" t="s">
        <v>13</v>
      </c>
      <c r="I5" s="505"/>
      <c r="K5" s="533" t="s">
        <v>10</v>
      </c>
      <c r="L5" s="534"/>
      <c r="M5" s="528" t="s">
        <v>11</v>
      </c>
      <c r="N5" s="530" t="s">
        <v>12</v>
      </c>
      <c r="O5" s="531"/>
      <c r="P5" s="531"/>
      <c r="Q5" s="532"/>
      <c r="R5" s="504" t="s">
        <v>13</v>
      </c>
      <c r="S5" s="505"/>
    </row>
    <row r="6" spans="1:19" ht="12.95" customHeight="1" thickBot="1">
      <c r="A6" s="535" t="s">
        <v>14</v>
      </c>
      <c r="B6" s="536"/>
      <c r="C6" s="529"/>
      <c r="D6" s="340" t="s">
        <v>15</v>
      </c>
      <c r="E6" s="339" t="s">
        <v>16</v>
      </c>
      <c r="F6" s="339" t="s">
        <v>17</v>
      </c>
      <c r="G6" s="338" t="s">
        <v>18</v>
      </c>
      <c r="H6" s="337" t="s">
        <v>19</v>
      </c>
      <c r="I6" s="336" t="s">
        <v>20</v>
      </c>
      <c r="K6" s="535" t="s">
        <v>14</v>
      </c>
      <c r="L6" s="536"/>
      <c r="M6" s="529"/>
      <c r="N6" s="340" t="s">
        <v>15</v>
      </c>
      <c r="O6" s="339" t="s">
        <v>16</v>
      </c>
      <c r="P6" s="339" t="s">
        <v>17</v>
      </c>
      <c r="Q6" s="338" t="s">
        <v>18</v>
      </c>
      <c r="R6" s="337" t="s">
        <v>19</v>
      </c>
      <c r="S6" s="336" t="s">
        <v>20</v>
      </c>
    </row>
    <row r="7" spans="1:19" ht="5.0999999999999996" customHeight="1" thickBot="1"/>
    <row r="8" spans="1:19" ht="12.95" customHeight="1">
      <c r="A8" s="514" t="s">
        <v>432</v>
      </c>
      <c r="B8" s="515"/>
      <c r="C8" s="335">
        <v>1</v>
      </c>
      <c r="D8" s="334">
        <v>140</v>
      </c>
      <c r="E8" s="333">
        <v>52</v>
      </c>
      <c r="F8" s="333">
        <v>8</v>
      </c>
      <c r="G8" s="332">
        <f>IF(AND(ISBLANK(D8),ISBLANK(E8)),"",D8+E8)</f>
        <v>192</v>
      </c>
      <c r="H8" s="331">
        <f>IF(OR(ISNUMBER($G8),ISNUMBER($Q8)),(SIGN(N($G8)-N($Q8))+1)/2,"")</f>
        <v>1</v>
      </c>
      <c r="I8" s="325"/>
      <c r="K8" s="514" t="s">
        <v>437</v>
      </c>
      <c r="L8" s="515"/>
      <c r="M8" s="335">
        <v>1</v>
      </c>
      <c r="N8" s="334">
        <v>122</v>
      </c>
      <c r="O8" s="333">
        <v>35</v>
      </c>
      <c r="P8" s="333">
        <v>9</v>
      </c>
      <c r="Q8" s="332">
        <f>IF(AND(ISBLANK(N8),ISBLANK(O8)),"",N8+O8)</f>
        <v>157</v>
      </c>
      <c r="R8" s="331">
        <f>IF(ISNUMBER($H8),1-$H8,"")</f>
        <v>0</v>
      </c>
      <c r="S8" s="325"/>
    </row>
    <row r="9" spans="1:19" ht="12.95" customHeight="1">
      <c r="A9" s="516"/>
      <c r="B9" s="517"/>
      <c r="C9" s="330">
        <v>2</v>
      </c>
      <c r="D9" s="329">
        <v>130</v>
      </c>
      <c r="E9" s="328">
        <v>45</v>
      </c>
      <c r="F9" s="328">
        <v>6</v>
      </c>
      <c r="G9" s="327">
        <f>IF(AND(ISBLANK(D9),ISBLANK(E9)),"",D9+E9)</f>
        <v>175</v>
      </c>
      <c r="H9" s="326">
        <f>IF(OR(ISNUMBER($G9),ISNUMBER($Q9)),(SIGN(N($G9)-N($Q9))+1)/2,"")</f>
        <v>1</v>
      </c>
      <c r="I9" s="325"/>
      <c r="K9" s="516"/>
      <c r="L9" s="517"/>
      <c r="M9" s="330">
        <v>2</v>
      </c>
      <c r="N9" s="329">
        <v>105</v>
      </c>
      <c r="O9" s="328">
        <v>44</v>
      </c>
      <c r="P9" s="328">
        <v>11</v>
      </c>
      <c r="Q9" s="327">
        <f>IF(AND(ISBLANK(N9),ISBLANK(O9)),"",N9+O9)</f>
        <v>149</v>
      </c>
      <c r="R9" s="326">
        <f>IF(ISNUMBER($H9),1-$H9,"")</f>
        <v>0</v>
      </c>
      <c r="S9" s="325"/>
    </row>
    <row r="10" spans="1:19" ht="12.95" customHeight="1" thickBot="1">
      <c r="A10" s="506" t="s">
        <v>274</v>
      </c>
      <c r="B10" s="507"/>
      <c r="C10" s="330">
        <v>3</v>
      </c>
      <c r="D10" s="329"/>
      <c r="E10" s="328"/>
      <c r="F10" s="328"/>
      <c r="G10" s="327" t="str">
        <f>IF(AND(ISBLANK(D10),ISBLANK(E10)),"",D10+E10)</f>
        <v/>
      </c>
      <c r="H10" s="326" t="str">
        <f>IF(OR(ISNUMBER($G10),ISNUMBER($Q10)),(SIGN(N($G10)-N($Q10))+1)/2,"")</f>
        <v/>
      </c>
      <c r="I10" s="325"/>
      <c r="K10" s="506" t="s">
        <v>31</v>
      </c>
      <c r="L10" s="507"/>
      <c r="M10" s="330">
        <v>3</v>
      </c>
      <c r="N10" s="329"/>
      <c r="O10" s="328"/>
      <c r="P10" s="328"/>
      <c r="Q10" s="327" t="str">
        <f>IF(AND(ISBLANK(N10),ISBLANK(O10)),"",N10+O10)</f>
        <v/>
      </c>
      <c r="R10" s="326" t="str">
        <f>IF(ISNUMBER($H10),1-$H10,"")</f>
        <v/>
      </c>
      <c r="S10" s="325"/>
    </row>
    <row r="11" spans="1:19" ht="12.95" customHeight="1">
      <c r="A11" s="508"/>
      <c r="B11" s="509"/>
      <c r="C11" s="324">
        <v>4</v>
      </c>
      <c r="D11" s="323"/>
      <c r="E11" s="322"/>
      <c r="F11" s="322"/>
      <c r="G11" s="321" t="str">
        <f>IF(AND(ISBLANK(D11),ISBLANK(E11)),"",D11+E11)</f>
        <v/>
      </c>
      <c r="H11" s="320" t="str">
        <f>IF(OR(ISNUMBER($G11),ISNUMBER($Q11)),(SIGN(N($G11)-N($Q11))+1)/2,"")</f>
        <v/>
      </c>
      <c r="I11" s="512">
        <f>IF(ISNUMBER(H12),(SIGN(1000*($H12-$R12)+$G12-$Q12)+1)/2,"")</f>
        <v>1</v>
      </c>
      <c r="K11" s="508"/>
      <c r="L11" s="509"/>
      <c r="M11" s="324">
        <v>4</v>
      </c>
      <c r="N11" s="323"/>
      <c r="O11" s="322"/>
      <c r="P11" s="322"/>
      <c r="Q11" s="321" t="str">
        <f>IF(AND(ISBLANK(N11),ISBLANK(O11)),"",N11+O11)</f>
        <v/>
      </c>
      <c r="R11" s="320" t="str">
        <f>IF(ISNUMBER($H11),1-$H11,"")</f>
        <v/>
      </c>
      <c r="S11" s="512">
        <f>IF(ISNUMBER($I11),1-$I11,"")</f>
        <v>0</v>
      </c>
    </row>
    <row r="12" spans="1:19" ht="15.95" customHeight="1" thickBot="1">
      <c r="A12" s="510">
        <v>25350</v>
      </c>
      <c r="B12" s="511"/>
      <c r="C12" s="318" t="s">
        <v>18</v>
      </c>
      <c r="D12" s="315">
        <f>IF(ISNUMBER($G12),SUM(D8:D11),"")</f>
        <v>270</v>
      </c>
      <c r="E12" s="317">
        <f>IF(ISNUMBER($G12),SUM(E8:E11),"")</f>
        <v>97</v>
      </c>
      <c r="F12" s="317">
        <f>IF(ISNUMBER($G12),SUM(F8:F11),"")</f>
        <v>14</v>
      </c>
      <c r="G12" s="316">
        <f>IF(SUM($G8:$G11)+SUM($Q8:$Q11)&gt;0,SUM(G8:G11),"")</f>
        <v>367</v>
      </c>
      <c r="H12" s="315">
        <f>IF(ISNUMBER($G12),SUM(H8:H11),"")</f>
        <v>2</v>
      </c>
      <c r="I12" s="513"/>
      <c r="K12" s="510">
        <v>19667</v>
      </c>
      <c r="L12" s="511"/>
      <c r="M12" s="318" t="s">
        <v>18</v>
      </c>
      <c r="N12" s="315">
        <f>IF(ISNUMBER($G12),SUM(N8:N11),"")</f>
        <v>227</v>
      </c>
      <c r="O12" s="317">
        <f>IF(ISNUMBER($G12),SUM(O8:O11),"")</f>
        <v>79</v>
      </c>
      <c r="P12" s="317">
        <f>IF(ISNUMBER($G12),SUM(P8:P11),"")</f>
        <v>20</v>
      </c>
      <c r="Q12" s="316">
        <f>IF(SUM($G8:$G11)+SUM($Q8:$Q11)&gt;0,SUM(Q8:Q11),"")</f>
        <v>306</v>
      </c>
      <c r="R12" s="315">
        <f>IF(ISNUMBER($G12),SUM(R8:R11),"")</f>
        <v>0</v>
      </c>
      <c r="S12" s="513"/>
    </row>
    <row r="13" spans="1:19" ht="12.95" customHeight="1">
      <c r="A13" s="514" t="s">
        <v>436</v>
      </c>
      <c r="B13" s="515"/>
      <c r="C13" s="335">
        <v>1</v>
      </c>
      <c r="D13" s="334">
        <v>128</v>
      </c>
      <c r="E13" s="333">
        <v>63</v>
      </c>
      <c r="F13" s="333">
        <v>2</v>
      </c>
      <c r="G13" s="332">
        <f>IF(AND(ISBLANK(D13),ISBLANK(E13)),"",D13+E13)</f>
        <v>191</v>
      </c>
      <c r="H13" s="331">
        <f>IF(OR(ISNUMBER($G13),ISNUMBER($Q13)),(SIGN(N($G13)-N($Q13))+1)/2,"")</f>
        <v>1</v>
      </c>
      <c r="I13" s="325"/>
      <c r="K13" s="514" t="s">
        <v>435</v>
      </c>
      <c r="L13" s="515"/>
      <c r="M13" s="335">
        <v>1</v>
      </c>
      <c r="N13" s="334">
        <v>129</v>
      </c>
      <c r="O13" s="333">
        <v>32</v>
      </c>
      <c r="P13" s="333">
        <v>9</v>
      </c>
      <c r="Q13" s="332">
        <f>IF(AND(ISBLANK(N13),ISBLANK(O13)),"",N13+O13)</f>
        <v>161</v>
      </c>
      <c r="R13" s="331">
        <f>IF(ISNUMBER($H13),1-$H13,"")</f>
        <v>0</v>
      </c>
      <c r="S13" s="325"/>
    </row>
    <row r="14" spans="1:19" ht="12.95" customHeight="1">
      <c r="A14" s="516"/>
      <c r="B14" s="517"/>
      <c r="C14" s="330">
        <v>2</v>
      </c>
      <c r="D14" s="329">
        <v>121</v>
      </c>
      <c r="E14" s="328">
        <v>43</v>
      </c>
      <c r="F14" s="328">
        <v>11</v>
      </c>
      <c r="G14" s="327">
        <f>IF(AND(ISBLANK(D14),ISBLANK(E14)),"",D14+E14)</f>
        <v>164</v>
      </c>
      <c r="H14" s="326">
        <f>IF(OR(ISNUMBER($G14),ISNUMBER($Q14)),(SIGN(N($G14)-N($Q14))+1)/2,"")</f>
        <v>0</v>
      </c>
      <c r="I14" s="325"/>
      <c r="K14" s="516"/>
      <c r="L14" s="517"/>
      <c r="M14" s="330">
        <v>2</v>
      </c>
      <c r="N14" s="329">
        <v>137</v>
      </c>
      <c r="O14" s="328">
        <v>51</v>
      </c>
      <c r="P14" s="328">
        <v>4</v>
      </c>
      <c r="Q14" s="327">
        <f>IF(AND(ISBLANK(N14),ISBLANK(O14)),"",N14+O14)</f>
        <v>188</v>
      </c>
      <c r="R14" s="326">
        <f>IF(ISNUMBER($H14),1-$H14,"")</f>
        <v>1</v>
      </c>
      <c r="S14" s="325"/>
    </row>
    <row r="15" spans="1:19" ht="12.95" customHeight="1" thickBot="1">
      <c r="A15" s="506" t="s">
        <v>144</v>
      </c>
      <c r="B15" s="507"/>
      <c r="C15" s="330">
        <v>3</v>
      </c>
      <c r="D15" s="329"/>
      <c r="E15" s="328"/>
      <c r="F15" s="328"/>
      <c r="G15" s="327" t="str">
        <f>IF(AND(ISBLANK(D15),ISBLANK(E15)),"",D15+E15)</f>
        <v/>
      </c>
      <c r="H15" s="326" t="str">
        <f>IF(OR(ISNUMBER($G15),ISNUMBER($Q15)),(SIGN(N($G15)-N($Q15))+1)/2,"")</f>
        <v/>
      </c>
      <c r="I15" s="325"/>
      <c r="K15" s="506" t="s">
        <v>172</v>
      </c>
      <c r="L15" s="507"/>
      <c r="M15" s="330">
        <v>3</v>
      </c>
      <c r="N15" s="329"/>
      <c r="O15" s="328"/>
      <c r="P15" s="328"/>
      <c r="Q15" s="327" t="str">
        <f>IF(AND(ISBLANK(N15),ISBLANK(O15)),"",N15+O15)</f>
        <v/>
      </c>
      <c r="R15" s="326" t="str">
        <f>IF(ISNUMBER($H15),1-$H15,"")</f>
        <v/>
      </c>
      <c r="S15" s="325"/>
    </row>
    <row r="16" spans="1:19" ht="12.95" customHeight="1">
      <c r="A16" s="508"/>
      <c r="B16" s="509"/>
      <c r="C16" s="324">
        <v>4</v>
      </c>
      <c r="D16" s="323"/>
      <c r="E16" s="322"/>
      <c r="F16" s="322"/>
      <c r="G16" s="321" t="str">
        <f>IF(AND(ISBLANK(D16),ISBLANK(E16)),"",D16+E16)</f>
        <v/>
      </c>
      <c r="H16" s="320" t="str">
        <f>IF(OR(ISNUMBER($G16),ISNUMBER($Q16)),(SIGN(N($G16)-N($Q16))+1)/2,"")</f>
        <v/>
      </c>
      <c r="I16" s="512">
        <f>IF(ISNUMBER(H17),(SIGN(1000*($H17-$R17)+$G17-$Q17)+1)/2,"")</f>
        <v>1</v>
      </c>
      <c r="K16" s="508"/>
      <c r="L16" s="509"/>
      <c r="M16" s="324">
        <v>4</v>
      </c>
      <c r="N16" s="323"/>
      <c r="O16" s="322"/>
      <c r="P16" s="322"/>
      <c r="Q16" s="321" t="str">
        <f>IF(AND(ISBLANK(N16),ISBLANK(O16)),"",N16+O16)</f>
        <v/>
      </c>
      <c r="R16" s="320" t="str">
        <f>IF(ISNUMBER($H16),1-$H16,"")</f>
        <v/>
      </c>
      <c r="S16" s="512">
        <f>IF(ISNUMBER($I16),1-$I16,"")</f>
        <v>0</v>
      </c>
    </row>
    <row r="17" spans="1:19" ht="15.95" customHeight="1" thickBot="1">
      <c r="A17" s="510">
        <v>20738</v>
      </c>
      <c r="B17" s="511"/>
      <c r="C17" s="318" t="s">
        <v>18</v>
      </c>
      <c r="D17" s="315">
        <f>IF(ISNUMBER($G17),SUM(D13:D16),"")</f>
        <v>249</v>
      </c>
      <c r="E17" s="317">
        <f>IF(ISNUMBER($G17),SUM(E13:E16),"")</f>
        <v>106</v>
      </c>
      <c r="F17" s="317">
        <f>IF(ISNUMBER($G17),SUM(F13:F16),"")</f>
        <v>13</v>
      </c>
      <c r="G17" s="316">
        <f>IF(SUM($G13:$G16)+SUM($Q13:$Q16)&gt;0,SUM(G13:G16),"")</f>
        <v>355</v>
      </c>
      <c r="H17" s="315">
        <f>IF(ISNUMBER($G17),SUM(H13:H16),"")</f>
        <v>1</v>
      </c>
      <c r="I17" s="513"/>
      <c r="K17" s="510">
        <v>21413</v>
      </c>
      <c r="L17" s="511"/>
      <c r="M17" s="318" t="s">
        <v>18</v>
      </c>
      <c r="N17" s="315">
        <f>IF(ISNUMBER($G17),SUM(N13:N16),"")</f>
        <v>266</v>
      </c>
      <c r="O17" s="317">
        <f>IF(ISNUMBER($G17),SUM(O13:O16),"")</f>
        <v>83</v>
      </c>
      <c r="P17" s="317">
        <f>IF(ISNUMBER($G17),SUM(P13:P16),"")</f>
        <v>13</v>
      </c>
      <c r="Q17" s="316">
        <f>IF(SUM($G13:$G16)+SUM($Q13:$Q16)&gt;0,SUM(Q13:Q16),"")</f>
        <v>349</v>
      </c>
      <c r="R17" s="315">
        <f>IF(ISNUMBER($G17),SUM(R13:R16),"")</f>
        <v>1</v>
      </c>
      <c r="S17" s="513"/>
    </row>
    <row r="18" spans="1:19" ht="12.95" customHeight="1">
      <c r="A18" s="514" t="s">
        <v>434</v>
      </c>
      <c r="B18" s="515"/>
      <c r="C18" s="335">
        <v>1</v>
      </c>
      <c r="D18" s="334">
        <v>103</v>
      </c>
      <c r="E18" s="333">
        <v>38</v>
      </c>
      <c r="F18" s="333">
        <v>11</v>
      </c>
      <c r="G18" s="332">
        <f>IF(AND(ISBLANK(D18),ISBLANK(E18)),"",D18+E18)</f>
        <v>141</v>
      </c>
      <c r="H18" s="331">
        <f>IF(OR(ISNUMBER($G18),ISNUMBER($Q18)),(SIGN(N($G18)-N($Q18))+1)/2,"")</f>
        <v>0</v>
      </c>
      <c r="I18" s="325"/>
      <c r="K18" s="514" t="s">
        <v>433</v>
      </c>
      <c r="L18" s="515"/>
      <c r="M18" s="335">
        <v>1</v>
      </c>
      <c r="N18" s="334">
        <v>126</v>
      </c>
      <c r="O18" s="333">
        <v>51</v>
      </c>
      <c r="P18" s="333">
        <v>4</v>
      </c>
      <c r="Q18" s="332">
        <f>IF(AND(ISBLANK(N18),ISBLANK(O18)),"",N18+O18)</f>
        <v>177</v>
      </c>
      <c r="R18" s="331">
        <f>IF(ISNUMBER($H18),1-$H18,"")</f>
        <v>1</v>
      </c>
      <c r="S18" s="325"/>
    </row>
    <row r="19" spans="1:19" ht="12.95" customHeight="1">
      <c r="A19" s="516"/>
      <c r="B19" s="517"/>
      <c r="C19" s="330">
        <v>2</v>
      </c>
      <c r="D19" s="329">
        <v>102</v>
      </c>
      <c r="E19" s="328">
        <v>34</v>
      </c>
      <c r="F19" s="328">
        <v>14</v>
      </c>
      <c r="G19" s="327">
        <f>IF(AND(ISBLANK(D19),ISBLANK(E19)),"",D19+E19)</f>
        <v>136</v>
      </c>
      <c r="H19" s="326">
        <f>IF(OR(ISNUMBER($G19),ISNUMBER($Q19)),(SIGN(N($G19)-N($Q19))+1)/2,"")</f>
        <v>0</v>
      </c>
      <c r="I19" s="325"/>
      <c r="K19" s="516"/>
      <c r="L19" s="517"/>
      <c r="M19" s="330">
        <v>2</v>
      </c>
      <c r="N19" s="329">
        <v>149</v>
      </c>
      <c r="O19" s="328">
        <v>36</v>
      </c>
      <c r="P19" s="328">
        <v>12</v>
      </c>
      <c r="Q19" s="327">
        <f>IF(AND(ISBLANK(N19),ISBLANK(O19)),"",N19+O19)</f>
        <v>185</v>
      </c>
      <c r="R19" s="326">
        <f>IF(ISNUMBER($H19),1-$H19,"")</f>
        <v>1</v>
      </c>
      <c r="S19" s="325"/>
    </row>
    <row r="20" spans="1:19" ht="12.95" customHeight="1" thickBot="1">
      <c r="A20" s="506" t="s">
        <v>256</v>
      </c>
      <c r="B20" s="507"/>
      <c r="C20" s="330">
        <v>3</v>
      </c>
      <c r="D20" s="329"/>
      <c r="E20" s="328"/>
      <c r="F20" s="328"/>
      <c r="G20" s="327" t="str">
        <f>IF(AND(ISBLANK(D20),ISBLANK(E20)),"",D20+E20)</f>
        <v/>
      </c>
      <c r="H20" s="326" t="str">
        <f>IF(OR(ISNUMBER($G20),ISNUMBER($Q20)),(SIGN(N($G20)-N($Q20))+1)/2,"")</f>
        <v/>
      </c>
      <c r="I20" s="325"/>
      <c r="K20" s="506" t="s">
        <v>178</v>
      </c>
      <c r="L20" s="507"/>
      <c r="M20" s="330">
        <v>3</v>
      </c>
      <c r="N20" s="329"/>
      <c r="O20" s="328"/>
      <c r="P20" s="328"/>
      <c r="Q20" s="327" t="str">
        <f>IF(AND(ISBLANK(N20),ISBLANK(O20)),"",N20+O20)</f>
        <v/>
      </c>
      <c r="R20" s="326" t="str">
        <f>IF(ISNUMBER($H20),1-$H20,"")</f>
        <v/>
      </c>
      <c r="S20" s="325"/>
    </row>
    <row r="21" spans="1:19" ht="12.95" customHeight="1">
      <c r="A21" s="508"/>
      <c r="B21" s="509"/>
      <c r="C21" s="324">
        <v>4</v>
      </c>
      <c r="D21" s="323"/>
      <c r="E21" s="322"/>
      <c r="F21" s="322"/>
      <c r="G21" s="321" t="str">
        <f>IF(AND(ISBLANK(D21),ISBLANK(E21)),"",D21+E21)</f>
        <v/>
      </c>
      <c r="H21" s="320" t="str">
        <f>IF(OR(ISNUMBER($G21),ISNUMBER($Q21)),(SIGN(N($G21)-N($Q21))+1)/2,"")</f>
        <v/>
      </c>
      <c r="I21" s="512">
        <f>IF(ISNUMBER(H22),(SIGN(1000*($H22-$R22)+$G22-$Q22)+1)/2,"")</f>
        <v>0</v>
      </c>
      <c r="K21" s="508"/>
      <c r="L21" s="509"/>
      <c r="M21" s="324">
        <v>4</v>
      </c>
      <c r="N21" s="323"/>
      <c r="O21" s="322"/>
      <c r="P21" s="322"/>
      <c r="Q21" s="321" t="str">
        <f>IF(AND(ISBLANK(N21),ISBLANK(O21)),"",N21+O21)</f>
        <v/>
      </c>
      <c r="R21" s="320" t="str">
        <f>IF(ISNUMBER($H21),1-$H21,"")</f>
        <v/>
      </c>
      <c r="S21" s="512">
        <f>IF(ISNUMBER($I21),1-$I21,"")</f>
        <v>1</v>
      </c>
    </row>
    <row r="22" spans="1:19" ht="15.95" customHeight="1" thickBot="1">
      <c r="A22" s="510">
        <v>25724</v>
      </c>
      <c r="B22" s="511"/>
      <c r="C22" s="318" t="s">
        <v>18</v>
      </c>
      <c r="D22" s="315">
        <f>IF(ISNUMBER($G22),SUM(D18:D21),"")</f>
        <v>205</v>
      </c>
      <c r="E22" s="317">
        <f>IF(ISNUMBER($G22),SUM(E18:E21),"")</f>
        <v>72</v>
      </c>
      <c r="F22" s="317">
        <f>IF(ISNUMBER($G22),SUM(F18:F21),"")</f>
        <v>25</v>
      </c>
      <c r="G22" s="316">
        <f>IF(SUM($G18:$G21)+SUM($Q18:$Q21)&gt;0,SUM(G18:G21),"")</f>
        <v>277</v>
      </c>
      <c r="H22" s="315">
        <f>IF(ISNUMBER($G22),SUM(H18:H21),"")</f>
        <v>0</v>
      </c>
      <c r="I22" s="513"/>
      <c r="K22" s="510">
        <v>25485</v>
      </c>
      <c r="L22" s="511"/>
      <c r="M22" s="318" t="s">
        <v>18</v>
      </c>
      <c r="N22" s="315">
        <f>IF(ISNUMBER($G22),SUM(N18:N21),"")</f>
        <v>275</v>
      </c>
      <c r="O22" s="317">
        <f>IF(ISNUMBER($G22),SUM(O18:O21),"")</f>
        <v>87</v>
      </c>
      <c r="P22" s="317">
        <f>IF(ISNUMBER($G22),SUM(P18:P21),"")</f>
        <v>16</v>
      </c>
      <c r="Q22" s="316">
        <f>IF(SUM($G18:$G21)+SUM($Q18:$Q21)&gt;0,SUM(Q18:Q21),"")</f>
        <v>362</v>
      </c>
      <c r="R22" s="315">
        <f>IF(ISNUMBER($G22),SUM(R18:R21),"")</f>
        <v>2</v>
      </c>
      <c r="S22" s="513"/>
    </row>
    <row r="23" spans="1:19" ht="12.95" customHeight="1">
      <c r="A23" s="514" t="s">
        <v>432</v>
      </c>
      <c r="B23" s="515"/>
      <c r="C23" s="335">
        <v>1</v>
      </c>
      <c r="D23" s="334">
        <v>150</v>
      </c>
      <c r="E23" s="333">
        <v>52</v>
      </c>
      <c r="F23" s="333">
        <v>5</v>
      </c>
      <c r="G23" s="332">
        <f>IF(AND(ISBLANK(D23),ISBLANK(E23)),"",D23+E23)</f>
        <v>202</v>
      </c>
      <c r="H23" s="331">
        <f>IF(OR(ISNUMBER($G23),ISNUMBER($Q23)),(SIGN(N($G23)-N($Q23))+1)/2,"")</f>
        <v>1</v>
      </c>
      <c r="I23" s="325"/>
      <c r="K23" s="514" t="s">
        <v>431</v>
      </c>
      <c r="L23" s="515"/>
      <c r="M23" s="335">
        <v>1</v>
      </c>
      <c r="N23" s="334">
        <v>126</v>
      </c>
      <c r="O23" s="333">
        <v>51</v>
      </c>
      <c r="P23" s="333">
        <v>6</v>
      </c>
      <c r="Q23" s="332">
        <f>IF(AND(ISBLANK(N23),ISBLANK(O23)),"",N23+O23)</f>
        <v>177</v>
      </c>
      <c r="R23" s="331">
        <f>IF(ISNUMBER($H23),1-$H23,"")</f>
        <v>0</v>
      </c>
      <c r="S23" s="325"/>
    </row>
    <row r="24" spans="1:19" ht="12.95" customHeight="1">
      <c r="A24" s="516"/>
      <c r="B24" s="517"/>
      <c r="C24" s="330">
        <v>2</v>
      </c>
      <c r="D24" s="329">
        <v>155</v>
      </c>
      <c r="E24" s="328">
        <v>62</v>
      </c>
      <c r="F24" s="328">
        <v>1</v>
      </c>
      <c r="G24" s="327">
        <f>IF(AND(ISBLANK(D24),ISBLANK(E24)),"",D24+E24)</f>
        <v>217</v>
      </c>
      <c r="H24" s="326">
        <f>IF(OR(ISNUMBER($G24),ISNUMBER($Q24)),(SIGN(N($G24)-N($Q24))+1)/2,"")</f>
        <v>1</v>
      </c>
      <c r="I24" s="325"/>
      <c r="K24" s="516"/>
      <c r="L24" s="517"/>
      <c r="M24" s="330">
        <v>2</v>
      </c>
      <c r="N24" s="329">
        <v>128</v>
      </c>
      <c r="O24" s="328">
        <v>72</v>
      </c>
      <c r="P24" s="328">
        <v>2</v>
      </c>
      <c r="Q24" s="327">
        <f>IF(AND(ISBLANK(N24),ISBLANK(O24)),"",N24+O24)</f>
        <v>200</v>
      </c>
      <c r="R24" s="326">
        <f>IF(ISNUMBER($H24),1-$H24,"")</f>
        <v>0</v>
      </c>
      <c r="S24" s="325"/>
    </row>
    <row r="25" spans="1:19" ht="12.95" customHeight="1" thickBot="1">
      <c r="A25" s="506" t="s">
        <v>276</v>
      </c>
      <c r="B25" s="507"/>
      <c r="C25" s="330">
        <v>3</v>
      </c>
      <c r="D25" s="329"/>
      <c r="E25" s="328"/>
      <c r="F25" s="328"/>
      <c r="G25" s="327" t="str">
        <f>IF(AND(ISBLANK(D25),ISBLANK(E25)),"",D25+E25)</f>
        <v/>
      </c>
      <c r="H25" s="326" t="str">
        <f>IF(OR(ISNUMBER($G25),ISNUMBER($Q25)),(SIGN(N($G25)-N($Q25))+1)/2,"")</f>
        <v/>
      </c>
      <c r="I25" s="325"/>
      <c r="K25" s="506" t="s">
        <v>430</v>
      </c>
      <c r="L25" s="507"/>
      <c r="M25" s="330">
        <v>3</v>
      </c>
      <c r="N25" s="329"/>
      <c r="O25" s="328"/>
      <c r="P25" s="328"/>
      <c r="Q25" s="327" t="str">
        <f>IF(AND(ISBLANK(N25),ISBLANK(O25)),"",N25+O25)</f>
        <v/>
      </c>
      <c r="R25" s="326" t="str">
        <f>IF(ISNUMBER($H25),1-$H25,"")</f>
        <v/>
      </c>
      <c r="S25" s="325"/>
    </row>
    <row r="26" spans="1:19" ht="12.95" customHeight="1">
      <c r="A26" s="508"/>
      <c r="B26" s="509"/>
      <c r="C26" s="324">
        <v>4</v>
      </c>
      <c r="D26" s="323"/>
      <c r="E26" s="322"/>
      <c r="F26" s="322"/>
      <c r="G26" s="321" t="str">
        <f>IF(AND(ISBLANK(D26),ISBLANK(E26)),"",D26+E26)</f>
        <v/>
      </c>
      <c r="H26" s="320" t="str">
        <f>IF(OR(ISNUMBER($G26),ISNUMBER($Q26)),(SIGN(N($G26)-N($Q26))+1)/2,"")</f>
        <v/>
      </c>
      <c r="I26" s="512">
        <f>IF(ISNUMBER(H27),(SIGN(1000*($H27-$R27)+$G27-$Q27)+1)/2,"")</f>
        <v>1</v>
      </c>
      <c r="K26" s="508"/>
      <c r="L26" s="509"/>
      <c r="M26" s="324">
        <v>4</v>
      </c>
      <c r="N26" s="323"/>
      <c r="O26" s="322"/>
      <c r="P26" s="322"/>
      <c r="Q26" s="321" t="str">
        <f>IF(AND(ISBLANK(N26),ISBLANK(O26)),"",N26+O26)</f>
        <v/>
      </c>
      <c r="R26" s="320" t="str">
        <f>IF(ISNUMBER($H26),1-$H26,"")</f>
        <v/>
      </c>
      <c r="S26" s="512">
        <f>IF(ISNUMBER($I26),1-$I26,"")</f>
        <v>0</v>
      </c>
    </row>
    <row r="27" spans="1:19" ht="15.95" customHeight="1" thickBot="1">
      <c r="A27" s="510">
        <v>20739</v>
      </c>
      <c r="B27" s="511"/>
      <c r="C27" s="318" t="s">
        <v>18</v>
      </c>
      <c r="D27" s="315">
        <f>IF(ISNUMBER($G27),SUM(D23:D26),"")</f>
        <v>305</v>
      </c>
      <c r="E27" s="317">
        <f>IF(ISNUMBER($G27),SUM(E23:E26),"")</f>
        <v>114</v>
      </c>
      <c r="F27" s="317">
        <f>IF(ISNUMBER($G27),SUM(F23:F26),"")</f>
        <v>6</v>
      </c>
      <c r="G27" s="316">
        <f>IF(SUM($G23:$G26)+SUM($Q23:$Q26)&gt;0,SUM(G23:G26),"")</f>
        <v>419</v>
      </c>
      <c r="H27" s="315">
        <f>IF(ISNUMBER($G27),SUM(H23:H26),"")</f>
        <v>2</v>
      </c>
      <c r="I27" s="513"/>
      <c r="K27" s="510">
        <v>1087</v>
      </c>
      <c r="L27" s="511"/>
      <c r="M27" s="318" t="s">
        <v>18</v>
      </c>
      <c r="N27" s="315">
        <f>IF(ISNUMBER($G27),SUM(N23:N26),"")</f>
        <v>254</v>
      </c>
      <c r="O27" s="317">
        <f>IF(ISNUMBER($G27),SUM(O23:O26),"")</f>
        <v>123</v>
      </c>
      <c r="P27" s="317">
        <f>IF(ISNUMBER($G27),SUM(P23:P26),"")</f>
        <v>8</v>
      </c>
      <c r="Q27" s="316">
        <f>IF(SUM($G23:$G26)+SUM($Q23:$Q26)&gt;0,SUM(Q23:Q26),"")</f>
        <v>377</v>
      </c>
      <c r="R27" s="315">
        <f>IF(ISNUMBER($G27),SUM(R23:R26),"")</f>
        <v>0</v>
      </c>
      <c r="S27" s="513"/>
    </row>
    <row r="28" spans="1:19" ht="12.95" customHeight="1">
      <c r="A28" s="514" t="s">
        <v>429</v>
      </c>
      <c r="B28" s="515"/>
      <c r="C28" s="335">
        <v>1</v>
      </c>
      <c r="D28" s="334">
        <v>137</v>
      </c>
      <c r="E28" s="333">
        <v>35</v>
      </c>
      <c r="F28" s="333">
        <v>8</v>
      </c>
      <c r="G28" s="332">
        <f>IF(AND(ISBLANK(D28),ISBLANK(E28)),"",D28+E28)</f>
        <v>172</v>
      </c>
      <c r="H28" s="331">
        <f>IF(OR(ISNUMBER($G28),ISNUMBER($Q28)),(SIGN(N($G28)-N($Q28))+1)/2,"")</f>
        <v>0</v>
      </c>
      <c r="I28" s="325"/>
      <c r="K28" s="514" t="s">
        <v>428</v>
      </c>
      <c r="L28" s="515"/>
      <c r="M28" s="335">
        <v>1</v>
      </c>
      <c r="N28" s="334">
        <v>146</v>
      </c>
      <c r="O28" s="333">
        <v>51</v>
      </c>
      <c r="P28" s="333">
        <v>5</v>
      </c>
      <c r="Q28" s="332">
        <f>IF(AND(ISBLANK(N28),ISBLANK(O28)),"",N28+O28)</f>
        <v>197</v>
      </c>
      <c r="R28" s="331">
        <f>IF(ISNUMBER($H28),1-$H28,"")</f>
        <v>1</v>
      </c>
      <c r="S28" s="325"/>
    </row>
    <row r="29" spans="1:19" ht="12.95" customHeight="1">
      <c r="A29" s="516"/>
      <c r="B29" s="517"/>
      <c r="C29" s="330">
        <v>2</v>
      </c>
      <c r="D29" s="329">
        <v>140</v>
      </c>
      <c r="E29" s="328">
        <v>61</v>
      </c>
      <c r="F29" s="328">
        <v>5</v>
      </c>
      <c r="G29" s="327">
        <f>IF(AND(ISBLANK(D29),ISBLANK(E29)),"",D29+E29)</f>
        <v>201</v>
      </c>
      <c r="H29" s="326">
        <f>IF(OR(ISNUMBER($G29),ISNUMBER($Q29)),(SIGN(N($G29)-N($Q29))+1)/2,"")</f>
        <v>1</v>
      </c>
      <c r="I29" s="325"/>
      <c r="K29" s="516"/>
      <c r="L29" s="517"/>
      <c r="M29" s="330">
        <v>2</v>
      </c>
      <c r="N29" s="329">
        <v>123</v>
      </c>
      <c r="O29" s="328">
        <v>56</v>
      </c>
      <c r="P29" s="328">
        <v>3</v>
      </c>
      <c r="Q29" s="327">
        <f>IF(AND(ISBLANK(N29),ISBLANK(O29)),"",N29+O29)</f>
        <v>179</v>
      </c>
      <c r="R29" s="326">
        <f>IF(ISNUMBER($H29),1-$H29,"")</f>
        <v>0</v>
      </c>
      <c r="S29" s="325"/>
    </row>
    <row r="30" spans="1:19" ht="12.95" customHeight="1" thickBot="1">
      <c r="A30" s="506" t="s">
        <v>43</v>
      </c>
      <c r="B30" s="507"/>
      <c r="C30" s="330">
        <v>3</v>
      </c>
      <c r="D30" s="329"/>
      <c r="E30" s="328"/>
      <c r="F30" s="328"/>
      <c r="G30" s="327" t="str">
        <f>IF(AND(ISBLANK(D30),ISBLANK(E30)),"",D30+E30)</f>
        <v/>
      </c>
      <c r="H30" s="326" t="str">
        <f>IF(OR(ISNUMBER($G30),ISNUMBER($Q30)),(SIGN(N($G30)-N($Q30))+1)/2,"")</f>
        <v/>
      </c>
      <c r="I30" s="325"/>
      <c r="K30" s="506" t="s">
        <v>32</v>
      </c>
      <c r="L30" s="507"/>
      <c r="M30" s="330">
        <v>3</v>
      </c>
      <c r="N30" s="329"/>
      <c r="O30" s="328"/>
      <c r="P30" s="328"/>
      <c r="Q30" s="327" t="str">
        <f>IF(AND(ISBLANK(N30),ISBLANK(O30)),"",N30+O30)</f>
        <v/>
      </c>
      <c r="R30" s="326" t="str">
        <f>IF(ISNUMBER($H30),1-$H30,"")</f>
        <v/>
      </c>
      <c r="S30" s="325"/>
    </row>
    <row r="31" spans="1:19" ht="12.95" customHeight="1">
      <c r="A31" s="508"/>
      <c r="B31" s="509"/>
      <c r="C31" s="324">
        <v>4</v>
      </c>
      <c r="D31" s="323"/>
      <c r="E31" s="322"/>
      <c r="F31" s="322"/>
      <c r="G31" s="321" t="str">
        <f>IF(AND(ISBLANK(D31),ISBLANK(E31)),"",D31+E31)</f>
        <v/>
      </c>
      <c r="H31" s="320" t="str">
        <f>IF(OR(ISNUMBER($G31),ISNUMBER($Q31)),(SIGN(N($G31)-N($Q31))+1)/2,"")</f>
        <v/>
      </c>
      <c r="I31" s="512">
        <f>IF(ISNUMBER(H32),(SIGN(1000*($H32-$R32)+$G32-$Q32)+1)/2,"")</f>
        <v>0</v>
      </c>
      <c r="K31" s="508"/>
      <c r="L31" s="509"/>
      <c r="M31" s="324">
        <v>4</v>
      </c>
      <c r="N31" s="323"/>
      <c r="O31" s="322"/>
      <c r="P31" s="322"/>
      <c r="Q31" s="321" t="str">
        <f>IF(AND(ISBLANK(N31),ISBLANK(O31)),"",N31+O31)</f>
        <v/>
      </c>
      <c r="R31" s="320" t="str">
        <f>IF(ISNUMBER($H31),1-$H31,"")</f>
        <v/>
      </c>
      <c r="S31" s="512">
        <f>IF(ISNUMBER($I31),1-$I31,"")</f>
        <v>1</v>
      </c>
    </row>
    <row r="32" spans="1:19" ht="15.95" customHeight="1" thickBot="1">
      <c r="A32" s="510">
        <v>20740</v>
      </c>
      <c r="B32" s="511"/>
      <c r="C32" s="318" t="s">
        <v>18</v>
      </c>
      <c r="D32" s="315">
        <f>IF(ISNUMBER($G32),SUM(D28:D31),"")</f>
        <v>277</v>
      </c>
      <c r="E32" s="317">
        <f>IF(ISNUMBER($G32),SUM(E28:E31),"")</f>
        <v>96</v>
      </c>
      <c r="F32" s="317">
        <f>IF(ISNUMBER($G32),SUM(F28:F31),"")</f>
        <v>13</v>
      </c>
      <c r="G32" s="316">
        <f>IF(SUM($G28:$G31)+SUM($Q28:$Q31)&gt;0,SUM(G28:G31),"")</f>
        <v>373</v>
      </c>
      <c r="H32" s="315">
        <f>IF(ISNUMBER($G32),SUM(H28:H31),"")</f>
        <v>1</v>
      </c>
      <c r="I32" s="513"/>
      <c r="K32" s="510">
        <v>1305</v>
      </c>
      <c r="L32" s="511"/>
      <c r="M32" s="318" t="s">
        <v>18</v>
      </c>
      <c r="N32" s="315">
        <f>IF(ISNUMBER($G32),SUM(N28:N31),"")</f>
        <v>269</v>
      </c>
      <c r="O32" s="317">
        <f>IF(ISNUMBER($G32),SUM(O28:O31),"")</f>
        <v>107</v>
      </c>
      <c r="P32" s="317">
        <f>IF(ISNUMBER($G32),SUM(P28:P31),"")</f>
        <v>8</v>
      </c>
      <c r="Q32" s="316">
        <f>IF(SUM($G28:$G31)+SUM($Q28:$Q31)&gt;0,SUM(Q28:Q31),"")</f>
        <v>376</v>
      </c>
      <c r="R32" s="315">
        <f>IF(ISNUMBER($G32),SUM(R28:R31),"")</f>
        <v>1</v>
      </c>
      <c r="S32" s="513"/>
    </row>
    <row r="33" spans="1:19" ht="12.95" customHeight="1">
      <c r="A33" s="514" t="s">
        <v>427</v>
      </c>
      <c r="B33" s="515"/>
      <c r="C33" s="335">
        <v>1</v>
      </c>
      <c r="D33" s="334">
        <v>146</v>
      </c>
      <c r="E33" s="333">
        <v>51</v>
      </c>
      <c r="F33" s="333">
        <v>5</v>
      </c>
      <c r="G33" s="332">
        <f>IF(AND(ISBLANK(D33),ISBLANK(E33)),"",D33+E33)</f>
        <v>197</v>
      </c>
      <c r="H33" s="331">
        <f>IF(OR(ISNUMBER($G33),ISNUMBER($Q33)),(SIGN(N($G33)-N($Q33))+1)/2,"")</f>
        <v>1</v>
      </c>
      <c r="I33" s="325"/>
      <c r="K33" s="514" t="s">
        <v>426</v>
      </c>
      <c r="L33" s="515"/>
      <c r="M33" s="335">
        <v>1</v>
      </c>
      <c r="N33" s="334"/>
      <c r="O33" s="333"/>
      <c r="P33" s="333"/>
      <c r="Q33" s="332" t="str">
        <f>IF(AND(ISBLANK(N33),ISBLANK(O33)),"",N33+O33)</f>
        <v/>
      </c>
      <c r="R33" s="331">
        <f>IF(ISNUMBER($H33),1-$H33,"")</f>
        <v>0</v>
      </c>
      <c r="S33" s="325"/>
    </row>
    <row r="34" spans="1:19" ht="12.95" customHeight="1">
      <c r="A34" s="516"/>
      <c r="B34" s="517"/>
      <c r="C34" s="330">
        <v>2</v>
      </c>
      <c r="D34" s="329">
        <v>144</v>
      </c>
      <c r="E34" s="328">
        <v>88</v>
      </c>
      <c r="F34" s="328">
        <v>4</v>
      </c>
      <c r="G34" s="327">
        <f>IF(AND(ISBLANK(D34),ISBLANK(E34)),"",D34+E34)</f>
        <v>232</v>
      </c>
      <c r="H34" s="326">
        <f>IF(OR(ISNUMBER($G34),ISNUMBER($Q34)),(SIGN(N($G34)-N($Q34))+1)/2,"")</f>
        <v>1</v>
      </c>
      <c r="I34" s="325"/>
      <c r="K34" s="516"/>
      <c r="L34" s="517"/>
      <c r="M34" s="330">
        <v>2</v>
      </c>
      <c r="N34" s="329"/>
      <c r="O34" s="328"/>
      <c r="P34" s="328"/>
      <c r="Q34" s="327" t="str">
        <f>IF(AND(ISBLANK(N34),ISBLANK(O34)),"",N34+O34)</f>
        <v/>
      </c>
      <c r="R34" s="326">
        <f>IF(ISNUMBER($H34),1-$H34,"")</f>
        <v>0</v>
      </c>
      <c r="S34" s="325"/>
    </row>
    <row r="35" spans="1:19" ht="12.95" customHeight="1" thickBot="1">
      <c r="A35" s="506" t="s">
        <v>226</v>
      </c>
      <c r="B35" s="507"/>
      <c r="C35" s="330">
        <v>3</v>
      </c>
      <c r="D35" s="329"/>
      <c r="E35" s="328"/>
      <c r="F35" s="328"/>
      <c r="G35" s="327" t="str">
        <f>IF(AND(ISBLANK(D35),ISBLANK(E35)),"",D35+E35)</f>
        <v/>
      </c>
      <c r="H35" s="326" t="str">
        <f>IF(OR(ISNUMBER($G35),ISNUMBER($Q35)),(SIGN(N($G35)-N($Q35))+1)/2,"")</f>
        <v/>
      </c>
      <c r="I35" s="325"/>
      <c r="K35" s="506" t="s">
        <v>425</v>
      </c>
      <c r="L35" s="507"/>
      <c r="M35" s="330">
        <v>3</v>
      </c>
      <c r="N35" s="329"/>
      <c r="O35" s="328"/>
      <c r="P35" s="328"/>
      <c r="Q35" s="327" t="str">
        <f>IF(AND(ISBLANK(N35),ISBLANK(O35)),"",N35+O35)</f>
        <v/>
      </c>
      <c r="R35" s="326" t="str">
        <f>IF(ISNUMBER($H35),1-$H35,"")</f>
        <v/>
      </c>
      <c r="S35" s="325"/>
    </row>
    <row r="36" spans="1:19" ht="12.95" customHeight="1">
      <c r="A36" s="508"/>
      <c r="B36" s="509"/>
      <c r="C36" s="324">
        <v>4</v>
      </c>
      <c r="D36" s="323"/>
      <c r="E36" s="322"/>
      <c r="F36" s="322"/>
      <c r="G36" s="321" t="str">
        <f>IF(AND(ISBLANK(D36),ISBLANK(E36)),"",D36+E36)</f>
        <v/>
      </c>
      <c r="H36" s="320" t="str">
        <f>IF(OR(ISNUMBER($G36),ISNUMBER($Q36)),(SIGN(N($G36)-N($Q36))+1)/2,"")</f>
        <v/>
      </c>
      <c r="I36" s="512">
        <f>IF(ISNUMBER(H37),(SIGN(1000*($H37-$R37)+$G37-$Q37)+1)/2,"")</f>
        <v>1</v>
      </c>
      <c r="K36" s="508"/>
      <c r="L36" s="509"/>
      <c r="M36" s="324">
        <v>4</v>
      </c>
      <c r="N36" s="323"/>
      <c r="O36" s="322"/>
      <c r="P36" s="322"/>
      <c r="Q36" s="321" t="str">
        <f>IF(AND(ISBLANK(N36),ISBLANK(O36)),"",N36+O36)</f>
        <v/>
      </c>
      <c r="R36" s="320" t="str">
        <f>IF(ISNUMBER($H36),1-$H36,"")</f>
        <v/>
      </c>
      <c r="S36" s="512">
        <f>IF(ISNUMBER($I36),1-$I36,"")</f>
        <v>0</v>
      </c>
    </row>
    <row r="37" spans="1:19" ht="15.95" customHeight="1" thickBot="1">
      <c r="A37" s="510">
        <v>1070</v>
      </c>
      <c r="B37" s="511"/>
      <c r="C37" s="318" t="s">
        <v>18</v>
      </c>
      <c r="D37" s="315">
        <f>IF(ISNUMBER($G37),SUM(D33:D36),"")</f>
        <v>290</v>
      </c>
      <c r="E37" s="317">
        <f>IF(ISNUMBER($G37),SUM(E33:E36),"")</f>
        <v>139</v>
      </c>
      <c r="F37" s="317">
        <f>IF(ISNUMBER($G37),SUM(F33:F36),"")</f>
        <v>9</v>
      </c>
      <c r="G37" s="316">
        <f>IF(SUM($G33:$G36)+SUM($Q33:$Q36)&gt;0,SUM(G33:G36),"")</f>
        <v>429</v>
      </c>
      <c r="H37" s="315">
        <f>IF(ISNUMBER($G37),SUM(H33:H36),"")</f>
        <v>2</v>
      </c>
      <c r="I37" s="513"/>
      <c r="K37" s="510">
        <v>1</v>
      </c>
      <c r="L37" s="511"/>
      <c r="M37" s="318" t="s">
        <v>18</v>
      </c>
      <c r="N37" s="315">
        <f>IF(ISNUMBER($G37),SUM(N33:N36),"")</f>
        <v>0</v>
      </c>
      <c r="O37" s="317">
        <f>IF(ISNUMBER($G37),SUM(O33:O36),"")</f>
        <v>0</v>
      </c>
      <c r="P37" s="317">
        <f>IF(ISNUMBER($G37),SUM(P33:P36),"")</f>
        <v>0</v>
      </c>
      <c r="Q37" s="316">
        <f>IF(SUM($G33:$G36)+SUM($Q33:$Q36)&gt;0,SUM(Q33:Q36),"")</f>
        <v>0</v>
      </c>
      <c r="R37" s="315">
        <f>IF(ISNUMBER($G37),SUM(R33:R36),"")</f>
        <v>0</v>
      </c>
      <c r="S37" s="513"/>
    </row>
    <row r="38" spans="1:19" ht="5.0999999999999996" customHeight="1" thickBot="1"/>
    <row r="39" spans="1:19" ht="20.100000000000001" customHeight="1" thickBot="1">
      <c r="A39" s="314"/>
      <c r="B39" s="313"/>
      <c r="C39" s="312" t="s">
        <v>45</v>
      </c>
      <c r="D39" s="311">
        <f>IF(ISNUMBER($G39),SUM(D12,D17,D22,D27,D32,D37),"")</f>
        <v>1596</v>
      </c>
      <c r="E39" s="310">
        <f>IF(ISNUMBER($G39),SUM(E12,E17,E22,E27,E32,E37),"")</f>
        <v>624</v>
      </c>
      <c r="F39" s="310">
        <f>IF(ISNUMBER($G39),SUM(F12,F17,F22,F27,F32,F37),"")</f>
        <v>80</v>
      </c>
      <c r="G39" s="309">
        <f>IF(SUM($G$8:$G$37)+SUM($Q$8:$Q$37)&gt;0,SUM(G12,G17,G22,G27,G32,G37),"")</f>
        <v>2220</v>
      </c>
      <c r="H39" s="308">
        <f>IF(SUM($G$8:$G$37)+SUM($Q$8:$Q$37)&gt;0,SUM(H12,H17,H22,H27,H32,H37),"")</f>
        <v>8</v>
      </c>
      <c r="I39" s="307">
        <f>IF(ISNUMBER($G39),(SIGN($G39-$Q39)+1)/IF(COUNT(I$11,I$16,I$21,I$26,I$31,I$36)&gt;3,1,2),"")</f>
        <v>2</v>
      </c>
      <c r="K39" s="314"/>
      <c r="L39" s="313"/>
      <c r="M39" s="312" t="s">
        <v>45</v>
      </c>
      <c r="N39" s="311">
        <f>IF(ISNUMBER($G39),SUM(N12,N17,N22,N27,N32,N37),"")</f>
        <v>1291</v>
      </c>
      <c r="O39" s="310">
        <f>IF(ISNUMBER($G39),SUM(O12,O17,O22,O27,O32,O37),"")</f>
        <v>479</v>
      </c>
      <c r="P39" s="310">
        <f>IF(ISNUMBER($G39),SUM(P12,P17,P22,P27,P32,P37),"")</f>
        <v>65</v>
      </c>
      <c r="Q39" s="309">
        <f>IF(SUM($G$8:$G$37)+SUM($Q$8:$Q$37)&gt;0,SUM(Q12,Q17,Q22,Q27,Q32,Q37),"")</f>
        <v>1770</v>
      </c>
      <c r="R39" s="308">
        <f>IF(SUM($G$8:$G$37)+SUM($Q$8:$Q$37)&gt;0,SUM(R12,R17,R22,R27,R32,R37),"")</f>
        <v>4</v>
      </c>
      <c r="S39" s="307">
        <f>IF(ISNUMBER($I39),IF(COUNT(S$11,S$16,S$21,S$26,S$31,S$36)&gt;3,2,1)-$I39,"")</f>
        <v>0</v>
      </c>
    </row>
    <row r="40" spans="1:19" ht="5.0999999999999996" customHeight="1" thickBot="1"/>
    <row r="41" spans="1:19" ht="18" customHeight="1" thickBot="1">
      <c r="A41" s="282"/>
      <c r="B41" s="304" t="s">
        <v>46</v>
      </c>
      <c r="C41" s="502" t="s">
        <v>111</v>
      </c>
      <c r="D41" s="502"/>
      <c r="E41" s="502"/>
      <c r="G41" s="492" t="s">
        <v>47</v>
      </c>
      <c r="H41" s="492"/>
      <c r="I41" s="306">
        <f>IF(ISNUMBER(I$39),SUM(I11,I16,I21,I26,I31,I36,I39),"")</f>
        <v>6</v>
      </c>
      <c r="K41" s="282"/>
      <c r="L41" s="304" t="s">
        <v>46</v>
      </c>
      <c r="M41" s="502" t="s">
        <v>91</v>
      </c>
      <c r="N41" s="502"/>
      <c r="O41" s="502"/>
      <c r="Q41" s="492" t="s">
        <v>47</v>
      </c>
      <c r="R41" s="492"/>
      <c r="S41" s="306">
        <f>IF(ISNUMBER(S$39),SUM(S11,S16,S21,S26,S31,S36,S39),"")</f>
        <v>2</v>
      </c>
    </row>
    <row r="42" spans="1:19" ht="18" customHeight="1">
      <c r="A42" s="282"/>
      <c r="B42" s="304" t="s">
        <v>48</v>
      </c>
      <c r="C42" s="503"/>
      <c r="D42" s="503"/>
      <c r="E42" s="503"/>
      <c r="G42" s="305"/>
      <c r="H42" s="305"/>
      <c r="I42" s="305"/>
      <c r="K42" s="282"/>
      <c r="L42" s="304" t="s">
        <v>48</v>
      </c>
      <c r="M42" s="503"/>
      <c r="N42" s="503"/>
      <c r="O42" s="503"/>
      <c r="Q42" s="305"/>
      <c r="R42" s="305"/>
      <c r="S42" s="305"/>
    </row>
    <row r="43" spans="1:19" ht="20.100000000000001" customHeight="1">
      <c r="A43" s="304" t="s">
        <v>49</v>
      </c>
      <c r="B43" s="304" t="s">
        <v>50</v>
      </c>
      <c r="C43" s="489" t="s">
        <v>391</v>
      </c>
      <c r="D43" s="489"/>
      <c r="E43" s="489"/>
      <c r="F43" s="489"/>
      <c r="G43" s="489"/>
      <c r="H43" s="489"/>
      <c r="I43" s="304"/>
      <c r="J43" s="304"/>
      <c r="K43" s="304" t="s">
        <v>51</v>
      </c>
      <c r="L43" s="489"/>
      <c r="M43" s="489"/>
      <c r="O43" s="304" t="s">
        <v>48</v>
      </c>
      <c r="P43" s="489"/>
      <c r="Q43" s="489"/>
      <c r="R43" s="489"/>
      <c r="S43" s="489"/>
    </row>
    <row r="44" spans="1:19" ht="9.9499999999999993" customHeight="1">
      <c r="E44" s="282"/>
      <c r="H44" s="282"/>
    </row>
    <row r="45" spans="1:19" ht="30" customHeight="1">
      <c r="A45" s="303" t="str">
        <f>"Technické podmínky utkání:   " &amp; $B$3 &amp; IF(ISBLANK($B$3),""," – ") &amp; $L$3</f>
        <v>Technické podmínky utkání:   TJ Praga Praha B – PSK Union Praha C</v>
      </c>
    </row>
    <row r="46" spans="1:19" ht="20.100000000000001" customHeight="1">
      <c r="B46" s="342" t="s">
        <v>52</v>
      </c>
      <c r="C46" s="491" t="s">
        <v>424</v>
      </c>
      <c r="D46" s="491"/>
      <c r="I46" s="342" t="s">
        <v>54</v>
      </c>
      <c r="J46" s="491">
        <v>0</v>
      </c>
      <c r="K46" s="491"/>
    </row>
    <row r="47" spans="1:19" ht="20.100000000000001" customHeight="1">
      <c r="B47" s="342" t="s">
        <v>55</v>
      </c>
      <c r="C47" s="501" t="s">
        <v>423</v>
      </c>
      <c r="D47" s="501"/>
      <c r="I47" s="342" t="s">
        <v>57</v>
      </c>
      <c r="J47" s="501">
        <v>1</v>
      </c>
      <c r="K47" s="501"/>
      <c r="P47" s="342" t="s">
        <v>58</v>
      </c>
      <c r="Q47" s="496" t="s">
        <v>422</v>
      </c>
      <c r="R47" s="496"/>
      <c r="S47" s="496"/>
    </row>
    <row r="48" spans="1:19" ht="9.9499999999999993" customHeight="1"/>
    <row r="49" spans="1:19" ht="15" customHeight="1">
      <c r="A49" s="493" t="s">
        <v>60</v>
      </c>
      <c r="B49" s="494"/>
      <c r="C49" s="494"/>
      <c r="D49" s="494"/>
      <c r="E49" s="494"/>
      <c r="F49" s="494"/>
      <c r="G49" s="494"/>
      <c r="H49" s="494"/>
      <c r="I49" s="494"/>
      <c r="J49" s="494"/>
      <c r="K49" s="494"/>
      <c r="L49" s="494"/>
      <c r="M49" s="494"/>
      <c r="N49" s="494"/>
      <c r="O49" s="494"/>
      <c r="P49" s="494"/>
      <c r="Q49" s="494"/>
      <c r="R49" s="494"/>
      <c r="S49" s="495"/>
    </row>
    <row r="50" spans="1:19" ht="81" customHeight="1">
      <c r="A50" s="497"/>
      <c r="B50" s="498"/>
      <c r="C50" s="498"/>
      <c r="D50" s="498"/>
      <c r="E50" s="498"/>
      <c r="F50" s="498"/>
      <c r="G50" s="498"/>
      <c r="H50" s="498"/>
      <c r="I50" s="498"/>
      <c r="J50" s="498"/>
      <c r="K50" s="498"/>
      <c r="L50" s="498"/>
      <c r="M50" s="498"/>
      <c r="N50" s="498"/>
      <c r="O50" s="498"/>
      <c r="P50" s="498"/>
      <c r="Q50" s="498"/>
      <c r="R50" s="498"/>
      <c r="S50" s="499"/>
    </row>
    <row r="51" spans="1:19" ht="5.0999999999999996" customHeight="1"/>
    <row r="52" spans="1:19" ht="15" customHeight="1">
      <c r="A52" s="493" t="s">
        <v>61</v>
      </c>
      <c r="B52" s="494"/>
      <c r="C52" s="494"/>
      <c r="D52" s="494"/>
      <c r="E52" s="494"/>
      <c r="F52" s="494"/>
      <c r="G52" s="494"/>
      <c r="H52" s="494"/>
      <c r="I52" s="494"/>
      <c r="J52" s="494"/>
      <c r="K52" s="494"/>
      <c r="L52" s="494"/>
      <c r="M52" s="494"/>
      <c r="N52" s="494"/>
      <c r="O52" s="494"/>
      <c r="P52" s="494"/>
      <c r="Q52" s="494"/>
      <c r="R52" s="494"/>
      <c r="S52" s="495"/>
    </row>
    <row r="53" spans="1:19" ht="6" customHeight="1">
      <c r="A53" s="301"/>
      <c r="B53" s="282"/>
      <c r="C53" s="282"/>
      <c r="D53" s="282"/>
      <c r="E53" s="282"/>
      <c r="F53" s="282"/>
      <c r="G53" s="282"/>
      <c r="H53" s="282"/>
      <c r="I53" s="282"/>
      <c r="J53" s="282"/>
      <c r="K53" s="282"/>
      <c r="L53" s="282"/>
      <c r="M53" s="282"/>
      <c r="N53" s="282"/>
      <c r="O53" s="282"/>
      <c r="P53" s="282"/>
      <c r="Q53" s="282"/>
      <c r="R53" s="282"/>
      <c r="S53" s="298"/>
    </row>
    <row r="54" spans="1:19" ht="21" customHeight="1">
      <c r="A54" s="300" t="s">
        <v>6</v>
      </c>
      <c r="B54" s="282"/>
      <c r="C54" s="282"/>
      <c r="D54" s="282"/>
      <c r="E54" s="282"/>
      <c r="F54" s="282"/>
      <c r="G54" s="282"/>
      <c r="H54" s="282"/>
      <c r="I54" s="282"/>
      <c r="J54" s="282"/>
      <c r="K54" s="299" t="s">
        <v>8</v>
      </c>
      <c r="L54" s="282"/>
      <c r="M54" s="282"/>
      <c r="N54" s="282"/>
      <c r="O54" s="282"/>
      <c r="P54" s="282"/>
      <c r="Q54" s="282"/>
      <c r="R54" s="282"/>
      <c r="S54" s="298"/>
    </row>
    <row r="55" spans="1:19" ht="21" customHeight="1">
      <c r="A55" s="297"/>
      <c r="B55" s="294" t="s">
        <v>62</v>
      </c>
      <c r="C55" s="293"/>
      <c r="D55" s="295"/>
      <c r="E55" s="294" t="s">
        <v>63</v>
      </c>
      <c r="F55" s="293"/>
      <c r="G55" s="293"/>
      <c r="H55" s="293"/>
      <c r="I55" s="295"/>
      <c r="J55" s="282"/>
      <c r="K55" s="296"/>
      <c r="L55" s="294" t="s">
        <v>62</v>
      </c>
      <c r="M55" s="293"/>
      <c r="N55" s="295"/>
      <c r="O55" s="294" t="s">
        <v>63</v>
      </c>
      <c r="P55" s="293"/>
      <c r="Q55" s="293"/>
      <c r="R55" s="293"/>
      <c r="S55" s="292"/>
    </row>
    <row r="56" spans="1:19" ht="21" customHeight="1">
      <c r="A56" s="291" t="s">
        <v>64</v>
      </c>
      <c r="B56" s="287" t="s">
        <v>65</v>
      </c>
      <c r="C56" s="289"/>
      <c r="D56" s="288" t="s">
        <v>66</v>
      </c>
      <c r="E56" s="287" t="s">
        <v>65</v>
      </c>
      <c r="F56" s="286"/>
      <c r="G56" s="286"/>
      <c r="H56" s="285"/>
      <c r="I56" s="288" t="s">
        <v>66</v>
      </c>
      <c r="J56" s="282"/>
      <c r="K56" s="290" t="s">
        <v>64</v>
      </c>
      <c r="L56" s="287" t="s">
        <v>65</v>
      </c>
      <c r="M56" s="289"/>
      <c r="N56" s="288" t="s">
        <v>66</v>
      </c>
      <c r="O56" s="287" t="s">
        <v>65</v>
      </c>
      <c r="P56" s="286"/>
      <c r="Q56" s="286"/>
      <c r="R56" s="285"/>
      <c r="S56" s="284" t="s">
        <v>66</v>
      </c>
    </row>
    <row r="57" spans="1:19" ht="21" customHeight="1">
      <c r="A57" s="283"/>
      <c r="B57" s="487"/>
      <c r="C57" s="488"/>
      <c r="D57" s="280"/>
      <c r="E57" s="487"/>
      <c r="F57" s="490"/>
      <c r="G57" s="490"/>
      <c r="H57" s="488"/>
      <c r="I57" s="280"/>
      <c r="J57" s="282"/>
      <c r="K57" s="281"/>
      <c r="L57" s="487"/>
      <c r="M57" s="488"/>
      <c r="N57" s="280"/>
      <c r="O57" s="487"/>
      <c r="P57" s="490"/>
      <c r="Q57" s="490"/>
      <c r="R57" s="488"/>
      <c r="S57" s="279"/>
    </row>
    <row r="58" spans="1:19" ht="21" customHeight="1">
      <c r="A58" s="283"/>
      <c r="B58" s="487"/>
      <c r="C58" s="488"/>
      <c r="D58" s="280"/>
      <c r="E58" s="487"/>
      <c r="F58" s="490"/>
      <c r="G58" s="490"/>
      <c r="H58" s="488"/>
      <c r="I58" s="280"/>
      <c r="J58" s="282"/>
      <c r="K58" s="281"/>
      <c r="L58" s="487"/>
      <c r="M58" s="488"/>
      <c r="N58" s="280"/>
      <c r="O58" s="487"/>
      <c r="P58" s="490"/>
      <c r="Q58" s="490"/>
      <c r="R58" s="488"/>
      <c r="S58" s="279"/>
    </row>
    <row r="59" spans="1:19" ht="12" customHeight="1">
      <c r="A59" s="278"/>
      <c r="B59" s="277"/>
      <c r="C59" s="277"/>
      <c r="D59" s="277"/>
      <c r="E59" s="277"/>
      <c r="F59" s="277"/>
      <c r="G59" s="277"/>
      <c r="H59" s="277"/>
      <c r="I59" s="277"/>
      <c r="J59" s="277"/>
      <c r="K59" s="277"/>
      <c r="L59" s="277"/>
      <c r="M59" s="277"/>
      <c r="N59" s="277"/>
      <c r="O59" s="277"/>
      <c r="P59" s="277"/>
      <c r="Q59" s="277"/>
      <c r="R59" s="277"/>
      <c r="S59" s="276"/>
    </row>
    <row r="60" spans="1:19" ht="5.0999999999999996" customHeight="1"/>
    <row r="61" spans="1:19" ht="15" customHeight="1">
      <c r="A61" s="493" t="s">
        <v>71</v>
      </c>
      <c r="B61" s="494"/>
      <c r="C61" s="494"/>
      <c r="D61" s="494"/>
      <c r="E61" s="494"/>
      <c r="F61" s="494"/>
      <c r="G61" s="494"/>
      <c r="H61" s="494"/>
      <c r="I61" s="494"/>
      <c r="J61" s="494"/>
      <c r="K61" s="494"/>
      <c r="L61" s="494"/>
      <c r="M61" s="494"/>
      <c r="N61" s="494"/>
      <c r="O61" s="494"/>
      <c r="P61" s="494"/>
      <c r="Q61" s="494"/>
      <c r="R61" s="494"/>
      <c r="S61" s="495"/>
    </row>
    <row r="62" spans="1:19" ht="81" customHeight="1">
      <c r="A62" s="497"/>
      <c r="B62" s="498"/>
      <c r="C62" s="498"/>
      <c r="D62" s="498"/>
      <c r="E62" s="498"/>
      <c r="F62" s="498"/>
      <c r="G62" s="498"/>
      <c r="H62" s="498"/>
      <c r="I62" s="498"/>
      <c r="J62" s="498"/>
      <c r="K62" s="498"/>
      <c r="L62" s="498"/>
      <c r="M62" s="498"/>
      <c r="N62" s="498"/>
      <c r="O62" s="498"/>
      <c r="P62" s="498"/>
      <c r="Q62" s="498"/>
      <c r="R62" s="498"/>
      <c r="S62" s="499"/>
    </row>
    <row r="63" spans="1:19" ht="5.0999999999999996" customHeight="1"/>
    <row r="64" spans="1:19" ht="15" customHeight="1">
      <c r="A64" s="493" t="s">
        <v>72</v>
      </c>
      <c r="B64" s="494"/>
      <c r="C64" s="494"/>
      <c r="D64" s="494"/>
      <c r="E64" s="494"/>
      <c r="F64" s="494"/>
      <c r="G64" s="494"/>
      <c r="H64" s="494"/>
      <c r="I64" s="494"/>
      <c r="J64" s="494"/>
      <c r="K64" s="494"/>
      <c r="L64" s="494"/>
      <c r="M64" s="494"/>
      <c r="N64" s="494"/>
      <c r="O64" s="494"/>
      <c r="P64" s="494"/>
      <c r="Q64" s="494"/>
      <c r="R64" s="494"/>
      <c r="S64" s="495"/>
    </row>
    <row r="65" spans="1:19" ht="81" customHeight="1">
      <c r="A65" s="497"/>
      <c r="B65" s="498"/>
      <c r="C65" s="498"/>
      <c r="D65" s="498"/>
      <c r="E65" s="498"/>
      <c r="F65" s="498"/>
      <c r="G65" s="498"/>
      <c r="H65" s="498"/>
      <c r="I65" s="498"/>
      <c r="J65" s="498"/>
      <c r="K65" s="498"/>
      <c r="L65" s="498"/>
      <c r="M65" s="498"/>
      <c r="N65" s="498"/>
      <c r="O65" s="498"/>
      <c r="P65" s="498"/>
      <c r="Q65" s="498"/>
      <c r="R65" s="498"/>
      <c r="S65" s="499"/>
    </row>
    <row r="66" spans="1:19" ht="30" customHeight="1">
      <c r="A66" s="275"/>
      <c r="B66" s="274" t="s">
        <v>73</v>
      </c>
      <c r="C66" s="500" t="s">
        <v>421</v>
      </c>
      <c r="D66" s="500"/>
      <c r="E66" s="500"/>
      <c r="F66" s="500"/>
      <c r="G66" s="500"/>
      <c r="H66" s="500"/>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14.dpC-dpB</vt:lpstr>
      <vt:lpstr>14.zen-meC</vt:lpstr>
      <vt:lpstr>14.meD-rap</vt:lpstr>
      <vt:lpstr>14.zmB-acsB</vt:lpstr>
      <vt:lpstr>14.žižD- koE</vt:lpstr>
      <vt:lpstr>14.vpB-vršC</vt:lpstr>
      <vt:lpstr>14.prgB-pksC</vt:lpstr>
      <vt:lpstr>'14.dpC-dpB'!Oblast_tisku</vt:lpstr>
      <vt:lpstr>'14.meD-rap'!Oblast_tisku</vt:lpstr>
      <vt:lpstr>'14.zmB-acsB'!Oblast_tisku</vt:lpstr>
      <vt:lpstr>'14.meD-rap'!výmaz</vt:lpstr>
      <vt:lpstr>'14.zmB-acsB'!výmaz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2019-01-12T06:59:09Z</dcterms:modified>
</cp:coreProperties>
</file>