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wmf" ContentType="image/x-w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1445" yWindow="165" windowWidth="15360" windowHeight="11700"/>
  </bookViews>
  <sheets>
    <sheet name="22.rpd-koE" sheetId="3" r:id="rId1"/>
    <sheet name="22.acsB-vpB" sheetId="1" r:id="rId2"/>
    <sheet name="22.meD-dpC" sheetId="5" r:id="rId3"/>
    <sheet name="22.azmB-meC" sheetId="4" r:id="rId4"/>
    <sheet name="22.dpB-vršC" sheetId="8" r:id="rId5"/>
    <sheet name="22.pskC-žižD" sheetId="6" r:id="rId6"/>
    <sheet name="22.prgB-zen" sheetId="7" r:id="rId7"/>
    <sheet name="20.meD-vpB" sheetId="9" r:id="rId8"/>
  </sheets>
  <definedNames>
    <definedName name="G57A1" localSheetId="7">#REF!</definedName>
    <definedName name="G57A1" localSheetId="5">#REF!</definedName>
    <definedName name="G57A1">#REF!</definedName>
    <definedName name="_xlnm.Print_Area" localSheetId="7">'20.meD-vpB'!$A$1:$S$66</definedName>
    <definedName name="_xlnm.Print_Area" localSheetId="2">'22.meD-dpC'!$A$1:$S$66</definedName>
    <definedName name="_xlnm.Print_Area" localSheetId="5">'22.pskC-žižD'!$A$1:$S$66</definedName>
    <definedName name="výmaz" localSheetId="7">'20.meD-vpB'!$D$8:$F$11,'20.meD-vpB'!$D$13:$F$16,'20.meD-vpB'!$D$18:$F$21,'20.meD-vpB'!$D$23:$F$26,'20.meD-vpB'!$D$28:$F$31,'20.meD-vpB'!$D$33:$F$36,'20.meD-vpB'!$N$8:$P$11,'20.meD-vpB'!$N$13:$P$16,'20.meD-vpB'!$N$18:$P$21,'20.meD-vpB'!$N$23:$P$26,'20.meD-vpB'!$N$28:$P$31,'20.meD-vpB'!$N$33:$P$36,'20.meD-vpB'!$A$8:$B$37,'20.meD-vpB'!$K$8:$L$37</definedName>
    <definedName name="výmaz" localSheetId="5">'22.pskC-žižD'!$D$8:$F$11,'22.pskC-žižD'!$D$13:$F$16,'22.pskC-žižD'!$D$18:$F$21,'22.pskC-žižD'!$D$23:$F$26,'22.pskC-žižD'!$D$28:$F$31,'22.pskC-žižD'!$D$33:$F$36,'22.pskC-žižD'!$N$8:$P$11,'22.pskC-žižD'!$N$13:$P$16,'22.pskC-žižD'!$N$18:$P$21,'22.pskC-žižD'!$N$23:$P$26,'22.pskC-žižD'!$N$28:$P$31,'22.pskC-žižD'!$N$33:$P$36,'22.pskC-žižD'!$A$8:$B$37,'22.pskC-žižD'!$K$8:$L$37</definedName>
    <definedName name="výmaz">'22.meD-dpC'!$D$8:$F$11,'22.meD-dpC'!$D$13:$F$16,'22.meD-dpC'!$D$18:$F$21,'22.meD-dpC'!$D$23:$F$26,'22.meD-dpC'!$D$28:$F$31,'22.meD-dpC'!$D$33:$F$36,'22.meD-dpC'!$N$8:$P$11,'22.meD-dpC'!$N$13:$P$16,'22.meD-dpC'!$N$18:$P$21,'22.meD-dpC'!$N$23:$P$26,'22.meD-dpC'!$N$28:$P$31,'22.meD-dpC'!$N$33:$P$36,'22.meD-dpC'!$A$8:$B$37,'22.meD-dpC'!$K$8:$L$37</definedName>
  </definedNames>
  <calcPr calcId="124519"/>
</workbook>
</file>

<file path=xl/calcChain.xml><?xml version="1.0" encoding="utf-8"?>
<calcChain xmlns="http://schemas.openxmlformats.org/spreadsheetml/2006/main">
  <c r="D265" i="9"/>
  <c r="B265"/>
  <c r="G265" s="1"/>
  <c r="A265"/>
  <c r="D264"/>
  <c r="B264"/>
  <c r="G264" s="1"/>
  <c r="A264"/>
  <c r="D263"/>
  <c r="B263"/>
  <c r="G263" s="1"/>
  <c r="A263"/>
  <c r="D262"/>
  <c r="B262"/>
  <c r="G262" s="1"/>
  <c r="A262"/>
  <c r="D261"/>
  <c r="B261"/>
  <c r="G261" s="1"/>
  <c r="A261"/>
  <c r="D260"/>
  <c r="B260"/>
  <c r="G260" s="1"/>
  <c r="A260"/>
  <c r="D259"/>
  <c r="B259"/>
  <c r="G259" s="1"/>
  <c r="A259"/>
  <c r="D258"/>
  <c r="B258"/>
  <c r="G258" s="1"/>
  <c r="A258"/>
  <c r="D257"/>
  <c r="B257"/>
  <c r="G257" s="1"/>
  <c r="A257"/>
  <c r="D256"/>
  <c r="B256"/>
  <c r="G256" s="1"/>
  <c r="A256"/>
  <c r="D255"/>
  <c r="B255"/>
  <c r="G255" s="1"/>
  <c r="A255"/>
  <c r="D254"/>
  <c r="B254"/>
  <c r="G254" s="1"/>
  <c r="A254"/>
  <c r="D253"/>
  <c r="B253"/>
  <c r="G253" s="1"/>
  <c r="A253"/>
  <c r="D252"/>
  <c r="B252"/>
  <c r="G252" s="1"/>
  <c r="A252"/>
  <c r="D251"/>
  <c r="B251"/>
  <c r="G251" s="1"/>
  <c r="A251"/>
  <c r="D250"/>
  <c r="B250"/>
  <c r="G250" s="1"/>
  <c r="A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L113"/>
  <c r="G113"/>
  <c r="L112"/>
  <c r="G112"/>
  <c r="G111"/>
  <c r="G110"/>
  <c r="L109"/>
  <c r="G109"/>
  <c r="L108"/>
  <c r="G108"/>
  <c r="G107"/>
  <c r="K103"/>
  <c r="A103"/>
  <c r="K101"/>
  <c r="A101"/>
  <c r="L100"/>
  <c r="B100"/>
  <c r="K99"/>
  <c r="A99"/>
  <c r="L98"/>
  <c r="B98"/>
  <c r="K97"/>
  <c r="A97"/>
  <c r="L96"/>
  <c r="B96"/>
  <c r="K95"/>
  <c r="A95"/>
  <c r="L94"/>
  <c r="B94"/>
  <c r="B104" s="1"/>
  <c r="K93"/>
  <c r="A93"/>
  <c r="F45"/>
  <c r="M41"/>
  <c r="C41"/>
  <c r="P37"/>
  <c r="O37"/>
  <c r="N37"/>
  <c r="F37"/>
  <c r="E37"/>
  <c r="D37"/>
  <c r="K35"/>
  <c r="A35"/>
  <c r="Q34"/>
  <c r="R34" s="1"/>
  <c r="G34"/>
  <c r="H34" s="1"/>
  <c r="Q33"/>
  <c r="R33" s="1"/>
  <c r="K33"/>
  <c r="H33"/>
  <c r="G33"/>
  <c r="G37" s="1"/>
  <c r="A33"/>
  <c r="P32"/>
  <c r="O32"/>
  <c r="N32"/>
  <c r="F32"/>
  <c r="E32"/>
  <c r="D32"/>
  <c r="K30"/>
  <c r="A30"/>
  <c r="Q29"/>
  <c r="R29" s="1"/>
  <c r="G29"/>
  <c r="H29" s="1"/>
  <c r="Q28"/>
  <c r="Q32" s="1"/>
  <c r="K28"/>
  <c r="G28"/>
  <c r="G32" s="1"/>
  <c r="A28"/>
  <c r="P27"/>
  <c r="O27"/>
  <c r="N27"/>
  <c r="F27"/>
  <c r="E27"/>
  <c r="D27"/>
  <c r="K25"/>
  <c r="A25"/>
  <c r="Q24"/>
  <c r="R24" s="1"/>
  <c r="G24"/>
  <c r="H24" s="1"/>
  <c r="Q23"/>
  <c r="R23" s="1"/>
  <c r="K23"/>
  <c r="H23"/>
  <c r="G23"/>
  <c r="G27" s="1"/>
  <c r="A23"/>
  <c r="P22"/>
  <c r="O22"/>
  <c r="N22"/>
  <c r="F22"/>
  <c r="E22"/>
  <c r="D22"/>
  <c r="K20"/>
  <c r="A20"/>
  <c r="Q19"/>
  <c r="R19" s="1"/>
  <c r="G19"/>
  <c r="H19" s="1"/>
  <c r="Q18"/>
  <c r="Q22" s="1"/>
  <c r="K18"/>
  <c r="G18"/>
  <c r="G22" s="1"/>
  <c r="A18"/>
  <c r="P17"/>
  <c r="O17"/>
  <c r="N17"/>
  <c r="F17"/>
  <c r="E17"/>
  <c r="D17"/>
  <c r="K15"/>
  <c r="A15"/>
  <c r="Q14"/>
  <c r="R14" s="1"/>
  <c r="G14"/>
  <c r="H14" s="1"/>
  <c r="Q13"/>
  <c r="R13" s="1"/>
  <c r="K13"/>
  <c r="H13"/>
  <c r="G13"/>
  <c r="G17" s="1"/>
  <c r="A13"/>
  <c r="P12"/>
  <c r="P39" s="1"/>
  <c r="O12"/>
  <c r="O39" s="1"/>
  <c r="N12"/>
  <c r="N39" s="1"/>
  <c r="F12"/>
  <c r="F39" s="1"/>
  <c r="E12"/>
  <c r="E39" s="1"/>
  <c r="D12"/>
  <c r="D39" s="1"/>
  <c r="K10"/>
  <c r="A10"/>
  <c r="Q9"/>
  <c r="Q12" s="1"/>
  <c r="H9"/>
  <c r="G9"/>
  <c r="Q8"/>
  <c r="K8"/>
  <c r="G8"/>
  <c r="R8" s="1"/>
  <c r="A8"/>
  <c r="G8" i="8"/>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7"/>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G8" i="6"/>
  <c r="Q8"/>
  <c r="R8" s="1"/>
  <c r="G9"/>
  <c r="H9" s="1"/>
  <c r="Q9"/>
  <c r="R9"/>
  <c r="D12"/>
  <c r="E12"/>
  <c r="F12"/>
  <c r="G12"/>
  <c r="N12"/>
  <c r="O12"/>
  <c r="P12"/>
  <c r="G13"/>
  <c r="H13" s="1"/>
  <c r="Q13"/>
  <c r="R13" s="1"/>
  <c r="G14"/>
  <c r="H14" s="1"/>
  <c r="Q14"/>
  <c r="R14" s="1"/>
  <c r="D17"/>
  <c r="E17"/>
  <c r="F17"/>
  <c r="N17"/>
  <c r="O17"/>
  <c r="P17"/>
  <c r="Q17"/>
  <c r="G18"/>
  <c r="H18"/>
  <c r="Q18"/>
  <c r="R18"/>
  <c r="G19"/>
  <c r="H19"/>
  <c r="Q19"/>
  <c r="R19"/>
  <c r="D22"/>
  <c r="E22"/>
  <c r="F22"/>
  <c r="G22"/>
  <c r="I21" s="1"/>
  <c r="N22"/>
  <c r="O22"/>
  <c r="P22"/>
  <c r="Q22"/>
  <c r="R22"/>
  <c r="G23"/>
  <c r="H23" s="1"/>
  <c r="Q23"/>
  <c r="R23" s="1"/>
  <c r="G24"/>
  <c r="H24" s="1"/>
  <c r="Q24"/>
  <c r="R24" s="1"/>
  <c r="D27"/>
  <c r="E27"/>
  <c r="F27"/>
  <c r="G27"/>
  <c r="N27"/>
  <c r="O27"/>
  <c r="P27"/>
  <c r="Q27"/>
  <c r="S26" s="1"/>
  <c r="G28"/>
  <c r="H28"/>
  <c r="Q28"/>
  <c r="R28"/>
  <c r="G29"/>
  <c r="H29"/>
  <c r="Q29"/>
  <c r="R29"/>
  <c r="D32"/>
  <c r="E32"/>
  <c r="F32"/>
  <c r="G32"/>
  <c r="I31" s="1"/>
  <c r="N32"/>
  <c r="O32"/>
  <c r="P32"/>
  <c r="Q32"/>
  <c r="R32"/>
  <c r="G33"/>
  <c r="H33" s="1"/>
  <c r="Q33"/>
  <c r="R33" s="1"/>
  <c r="G34"/>
  <c r="H34" s="1"/>
  <c r="Q34"/>
  <c r="R34" s="1"/>
  <c r="D37"/>
  <c r="E37"/>
  <c r="F37"/>
  <c r="N37"/>
  <c r="O37"/>
  <c r="O39" s="1"/>
  <c r="P37"/>
  <c r="Q37"/>
  <c r="D39"/>
  <c r="E39"/>
  <c r="F39"/>
  <c r="N39"/>
  <c r="P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D250"/>
  <c r="G250"/>
  <c r="A251"/>
  <c r="B251"/>
  <c r="D251"/>
  <c r="G251"/>
  <c r="A252"/>
  <c r="B252"/>
  <c r="G252" s="1"/>
  <c r="D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5"/>
  <c r="Q8"/>
  <c r="R8" s="1"/>
  <c r="G9"/>
  <c r="H9" s="1"/>
  <c r="Q9"/>
  <c r="R9"/>
  <c r="D12"/>
  <c r="E12"/>
  <c r="F12"/>
  <c r="G12"/>
  <c r="N12"/>
  <c r="O12"/>
  <c r="P12"/>
  <c r="G13"/>
  <c r="H13" s="1"/>
  <c r="Q13"/>
  <c r="R13" s="1"/>
  <c r="G14"/>
  <c r="H14" s="1"/>
  <c r="Q14"/>
  <c r="R14" s="1"/>
  <c r="D17"/>
  <c r="E17"/>
  <c r="F17"/>
  <c r="N17"/>
  <c r="O17"/>
  <c r="P17"/>
  <c r="Q17"/>
  <c r="G18"/>
  <c r="H18"/>
  <c r="Q18"/>
  <c r="R18"/>
  <c r="G19"/>
  <c r="H19"/>
  <c r="Q19"/>
  <c r="R19"/>
  <c r="D22"/>
  <c r="E22"/>
  <c r="F22"/>
  <c r="G22"/>
  <c r="I21" s="1"/>
  <c r="N22"/>
  <c r="O22"/>
  <c r="P22"/>
  <c r="Q22"/>
  <c r="R22"/>
  <c r="G23"/>
  <c r="H23" s="1"/>
  <c r="Q23"/>
  <c r="R23" s="1"/>
  <c r="G24"/>
  <c r="H24" s="1"/>
  <c r="Q24"/>
  <c r="R24" s="1"/>
  <c r="D27"/>
  <c r="E27"/>
  <c r="F27"/>
  <c r="N27"/>
  <c r="O27"/>
  <c r="P27"/>
  <c r="Q27"/>
  <c r="G28"/>
  <c r="H28"/>
  <c r="Q28"/>
  <c r="R28"/>
  <c r="G29"/>
  <c r="H29"/>
  <c r="Q29"/>
  <c r="R29"/>
  <c r="D32"/>
  <c r="E32"/>
  <c r="F32"/>
  <c r="G32"/>
  <c r="I31" s="1"/>
  <c r="N32"/>
  <c r="O32"/>
  <c r="P32"/>
  <c r="Q32"/>
  <c r="R32"/>
  <c r="G33"/>
  <c r="H33" s="1"/>
  <c r="Q33"/>
  <c r="R33" s="1"/>
  <c r="G34"/>
  <c r="H34" s="1"/>
  <c r="Q34"/>
  <c r="R34" s="1"/>
  <c r="D37"/>
  <c r="E37"/>
  <c r="F37"/>
  <c r="N37"/>
  <c r="O37"/>
  <c r="O39" s="1"/>
  <c r="P37"/>
  <c r="Q37"/>
  <c r="D39"/>
  <c r="E39"/>
  <c r="F39"/>
  <c r="N39"/>
  <c r="P39"/>
  <c r="F45"/>
  <c r="A93"/>
  <c r="A10" s="1"/>
  <c r="K93"/>
  <c r="K8" s="1"/>
  <c r="B94"/>
  <c r="L94"/>
  <c r="A95"/>
  <c r="A13" s="1"/>
  <c r="K95"/>
  <c r="K13" s="1"/>
  <c r="B96"/>
  <c r="L96"/>
  <c r="A97"/>
  <c r="A20" s="1"/>
  <c r="K97"/>
  <c r="K18" s="1"/>
  <c r="B98"/>
  <c r="L98"/>
  <c r="A99"/>
  <c r="A23" s="1"/>
  <c r="K99"/>
  <c r="K23" s="1"/>
  <c r="B100"/>
  <c r="L100"/>
  <c r="A101"/>
  <c r="A30" s="1"/>
  <c r="K101"/>
  <c r="K28" s="1"/>
  <c r="A103"/>
  <c r="A33" s="1"/>
  <c r="K103"/>
  <c r="K33" s="1"/>
  <c r="G107"/>
  <c r="G108"/>
  <c r="L108"/>
  <c r="G109"/>
  <c r="L109"/>
  <c r="C41" s="1"/>
  <c r="G110"/>
  <c r="G111"/>
  <c r="G112"/>
  <c r="L112"/>
  <c r="G113"/>
  <c r="L113"/>
  <c r="M41" s="1"/>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A250"/>
  <c r="B104" s="1"/>
  <c r="B250"/>
  <c r="G250" s="1"/>
  <c r="D250"/>
  <c r="A251"/>
  <c r="B251"/>
  <c r="G251" s="1"/>
  <c r="D251"/>
  <c r="A252"/>
  <c r="B252"/>
  <c r="D252"/>
  <c r="G252"/>
  <c r="A253"/>
  <c r="B253"/>
  <c r="D253"/>
  <c r="G253"/>
  <c r="A254"/>
  <c r="B254"/>
  <c r="D254"/>
  <c r="G254"/>
  <c r="A255"/>
  <c r="B255"/>
  <c r="D255"/>
  <c r="G255"/>
  <c r="A256"/>
  <c r="B256"/>
  <c r="D256"/>
  <c r="G256"/>
  <c r="A257"/>
  <c r="B257"/>
  <c r="D257"/>
  <c r="G257"/>
  <c r="A258"/>
  <c r="B258"/>
  <c r="D258"/>
  <c r="G258"/>
  <c r="A259"/>
  <c r="B259"/>
  <c r="D259"/>
  <c r="G259"/>
  <c r="A260"/>
  <c r="B260"/>
  <c r="D260"/>
  <c r="G260"/>
  <c r="A261"/>
  <c r="B261"/>
  <c r="D261"/>
  <c r="G261"/>
  <c r="A262"/>
  <c r="B262"/>
  <c r="D262"/>
  <c r="G262"/>
  <c r="A263"/>
  <c r="B263"/>
  <c r="D263"/>
  <c r="G263"/>
  <c r="A264"/>
  <c r="B264"/>
  <c r="D264"/>
  <c r="G264"/>
  <c r="A265"/>
  <c r="B265"/>
  <c r="D265"/>
  <c r="G265"/>
  <c r="G8" i="4"/>
  <c r="H8" s="1"/>
  <c r="R8" s="1"/>
  <c r="Q8"/>
  <c r="G9"/>
  <c r="H9" s="1"/>
  <c r="R9" s="1"/>
  <c r="Q9"/>
  <c r="G10"/>
  <c r="H10" s="1"/>
  <c r="R10" s="1"/>
  <c r="Q10"/>
  <c r="G11"/>
  <c r="H11" s="1"/>
  <c r="R11" s="1"/>
  <c r="Q11"/>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I21" i="9" l="1"/>
  <c r="S21"/>
  <c r="H27"/>
  <c r="O58"/>
  <c r="G58"/>
  <c r="B58"/>
  <c r="O57"/>
  <c r="G57"/>
  <c r="B57"/>
  <c r="Q58"/>
  <c r="L58"/>
  <c r="E58"/>
  <c r="Q57"/>
  <c r="L57"/>
  <c r="E57"/>
  <c r="R12"/>
  <c r="H17"/>
  <c r="I16"/>
  <c r="I31"/>
  <c r="S31"/>
  <c r="H37"/>
  <c r="H8"/>
  <c r="R9"/>
  <c r="G12"/>
  <c r="Q17"/>
  <c r="H18"/>
  <c r="H22" s="1"/>
  <c r="R18"/>
  <c r="R22" s="1"/>
  <c r="Q27"/>
  <c r="H28"/>
  <c r="H32" s="1"/>
  <c r="R28"/>
  <c r="R32" s="1"/>
  <c r="Q37"/>
  <c r="G37" i="8"/>
  <c r="G32"/>
  <c r="G27"/>
  <c r="G22"/>
  <c r="G17"/>
  <c r="G12"/>
  <c r="G37" i="7"/>
  <c r="G32"/>
  <c r="G27"/>
  <c r="G22"/>
  <c r="G17"/>
  <c r="G12"/>
  <c r="G57" i="6"/>
  <c r="B58"/>
  <c r="E57"/>
  <c r="B57"/>
  <c r="H27"/>
  <c r="O58"/>
  <c r="L58"/>
  <c r="O57"/>
  <c r="L57"/>
  <c r="Q58"/>
  <c r="E58"/>
  <c r="Q57"/>
  <c r="A35"/>
  <c r="S31"/>
  <c r="K30"/>
  <c r="A28"/>
  <c r="I26"/>
  <c r="A25"/>
  <c r="S21"/>
  <c r="K20"/>
  <c r="A18"/>
  <c r="A15"/>
  <c r="K10"/>
  <c r="H8"/>
  <c r="A8"/>
  <c r="G58"/>
  <c r="R37"/>
  <c r="G37"/>
  <c r="S36" s="1"/>
  <c r="K35"/>
  <c r="H32"/>
  <c r="R27"/>
  <c r="K25"/>
  <c r="H22"/>
  <c r="R17"/>
  <c r="G17"/>
  <c r="K15"/>
  <c r="Q12"/>
  <c r="H12"/>
  <c r="O58" i="5"/>
  <c r="L58"/>
  <c r="O57"/>
  <c r="L57"/>
  <c r="G57"/>
  <c r="B58"/>
  <c r="E57"/>
  <c r="B57"/>
  <c r="Q58"/>
  <c r="E58"/>
  <c r="Q57"/>
  <c r="A35"/>
  <c r="S31"/>
  <c r="K30"/>
  <c r="A28"/>
  <c r="A25"/>
  <c r="S21"/>
  <c r="K20"/>
  <c r="A18"/>
  <c r="A15"/>
  <c r="K10"/>
  <c r="H8"/>
  <c r="A8"/>
  <c r="G58"/>
  <c r="R37"/>
  <c r="G37"/>
  <c r="K35"/>
  <c r="H32"/>
  <c r="R27"/>
  <c r="G27"/>
  <c r="K25"/>
  <c r="H22"/>
  <c r="R17"/>
  <c r="G17"/>
  <c r="K15"/>
  <c r="Q12"/>
  <c r="H12"/>
  <c r="G37" i="4"/>
  <c r="G32"/>
  <c r="G27"/>
  <c r="G22"/>
  <c r="G17"/>
  <c r="G12"/>
  <c r="R27" i="9" l="1"/>
  <c r="S26"/>
  <c r="G39"/>
  <c r="H12"/>
  <c r="I11"/>
  <c r="I9"/>
  <c r="I26"/>
  <c r="R37"/>
  <c r="S36"/>
  <c r="R17"/>
  <c r="S16"/>
  <c r="I13"/>
  <c r="I18" s="1"/>
  <c r="I23" s="1"/>
  <c r="I28" s="1"/>
  <c r="I33" s="1"/>
  <c r="I36"/>
  <c r="S11"/>
  <c r="Q39"/>
  <c r="E17" i="8"/>
  <c r="N17"/>
  <c r="P17"/>
  <c r="R17"/>
  <c r="D17"/>
  <c r="F17"/>
  <c r="H17"/>
  <c r="O17"/>
  <c r="E27"/>
  <c r="N27"/>
  <c r="P27"/>
  <c r="R27"/>
  <c r="D27"/>
  <c r="F27"/>
  <c r="H27"/>
  <c r="O27"/>
  <c r="E37"/>
  <c r="N37"/>
  <c r="P37"/>
  <c r="R37"/>
  <c r="D37"/>
  <c r="F37"/>
  <c r="H37"/>
  <c r="O37"/>
  <c r="E12"/>
  <c r="N12"/>
  <c r="P12"/>
  <c r="R12"/>
  <c r="D12"/>
  <c r="F12"/>
  <c r="H12"/>
  <c r="O12"/>
  <c r="E22"/>
  <c r="N22"/>
  <c r="P22"/>
  <c r="R22"/>
  <c r="R39" s="1"/>
  <c r="D22"/>
  <c r="F22"/>
  <c r="H22"/>
  <c r="O22"/>
  <c r="E32"/>
  <c r="N32"/>
  <c r="P32"/>
  <c r="R32"/>
  <c r="D32"/>
  <c r="F32"/>
  <c r="H32"/>
  <c r="O32"/>
  <c r="Q39"/>
  <c r="G39"/>
  <c r="E17" i="7"/>
  <c r="N17"/>
  <c r="P17"/>
  <c r="R17"/>
  <c r="D17"/>
  <c r="F17"/>
  <c r="H17"/>
  <c r="O17"/>
  <c r="E27"/>
  <c r="N27"/>
  <c r="P27"/>
  <c r="R27"/>
  <c r="D27"/>
  <c r="F27"/>
  <c r="H27"/>
  <c r="I26" s="1"/>
  <c r="S26" s="1"/>
  <c r="O27"/>
  <c r="E37"/>
  <c r="N37"/>
  <c r="P37"/>
  <c r="R37"/>
  <c r="D37"/>
  <c r="F37"/>
  <c r="H37"/>
  <c r="I36" s="1"/>
  <c r="S36" s="1"/>
  <c r="O37"/>
  <c r="E12"/>
  <c r="N12"/>
  <c r="P12"/>
  <c r="R12"/>
  <c r="G39"/>
  <c r="Q39"/>
  <c r="D12"/>
  <c r="F12"/>
  <c r="H12"/>
  <c r="I11" s="1"/>
  <c r="S11" s="1"/>
  <c r="O12"/>
  <c r="E22"/>
  <c r="N22"/>
  <c r="P22"/>
  <c r="R22"/>
  <c r="R39" s="1"/>
  <c r="D22"/>
  <c r="F22"/>
  <c r="H22"/>
  <c r="I21" s="1"/>
  <c r="S21" s="1"/>
  <c r="O22"/>
  <c r="E32"/>
  <c r="N32"/>
  <c r="P32"/>
  <c r="R32"/>
  <c r="D32"/>
  <c r="F32"/>
  <c r="H32"/>
  <c r="I31" s="1"/>
  <c r="S31" s="1"/>
  <c r="O32"/>
  <c r="Q39" i="6"/>
  <c r="I9"/>
  <c r="I13" s="1"/>
  <c r="I18" s="1"/>
  <c r="I23" s="1"/>
  <c r="I28" s="1"/>
  <c r="I33" s="1"/>
  <c r="S11"/>
  <c r="R12"/>
  <c r="G39"/>
  <c r="I16"/>
  <c r="H17"/>
  <c r="S16"/>
  <c r="I36"/>
  <c r="H37"/>
  <c r="I11"/>
  <c r="Q39" i="5"/>
  <c r="I9"/>
  <c r="I13" s="1"/>
  <c r="I18" s="1"/>
  <c r="I23" s="1"/>
  <c r="I28" s="1"/>
  <c r="I33" s="1"/>
  <c r="S11"/>
  <c r="R12"/>
  <c r="G39"/>
  <c r="I16"/>
  <c r="H17"/>
  <c r="I26"/>
  <c r="H27"/>
  <c r="I36"/>
  <c r="H37"/>
  <c r="S16"/>
  <c r="S26"/>
  <c r="S36"/>
  <c r="I11"/>
  <c r="E17" i="4"/>
  <c r="N17"/>
  <c r="P17"/>
  <c r="R17"/>
  <c r="D17"/>
  <c r="F17"/>
  <c r="H17"/>
  <c r="I16" s="1"/>
  <c r="S16" s="1"/>
  <c r="O17"/>
  <c r="E27"/>
  <c r="N27"/>
  <c r="P27"/>
  <c r="R27"/>
  <c r="D27"/>
  <c r="F27"/>
  <c r="H27"/>
  <c r="I26" s="1"/>
  <c r="S26" s="1"/>
  <c r="O27"/>
  <c r="E37"/>
  <c r="N37"/>
  <c r="P37"/>
  <c r="R37"/>
  <c r="D37"/>
  <c r="F37"/>
  <c r="H37"/>
  <c r="I36" s="1"/>
  <c r="S36" s="1"/>
  <c r="O37"/>
  <c r="E12"/>
  <c r="N12"/>
  <c r="P12"/>
  <c r="R12"/>
  <c r="D12"/>
  <c r="F12"/>
  <c r="H12"/>
  <c r="I11" s="1"/>
  <c r="S11" s="1"/>
  <c r="O12"/>
  <c r="E22"/>
  <c r="N22"/>
  <c r="P22"/>
  <c r="R22"/>
  <c r="R39" s="1"/>
  <c r="D22"/>
  <c r="F22"/>
  <c r="H22"/>
  <c r="I21" s="1"/>
  <c r="S21" s="1"/>
  <c r="O22"/>
  <c r="E32"/>
  <c r="N32"/>
  <c r="P32"/>
  <c r="R32"/>
  <c r="D32"/>
  <c r="F32"/>
  <c r="H32"/>
  <c r="I31" s="1"/>
  <c r="S31" s="1"/>
  <c r="O32"/>
  <c r="Q39"/>
  <c r="G39"/>
  <c r="S39" i="9" l="1"/>
  <c r="R39"/>
  <c r="I39"/>
  <c r="H39"/>
  <c r="S41"/>
  <c r="I41"/>
  <c r="E39" i="8"/>
  <c r="O39"/>
  <c r="D39"/>
  <c r="F39"/>
  <c r="N39"/>
  <c r="P39"/>
  <c r="I31"/>
  <c r="S31" s="1"/>
  <c r="I21"/>
  <c r="S21" s="1"/>
  <c r="H39"/>
  <c r="I11"/>
  <c r="S11" s="1"/>
  <c r="I36"/>
  <c r="S36" s="1"/>
  <c r="I26"/>
  <c r="S26" s="1"/>
  <c r="I16"/>
  <c r="S16" s="1"/>
  <c r="E39" i="7"/>
  <c r="I39"/>
  <c r="O39"/>
  <c r="D39"/>
  <c r="F39"/>
  <c r="N39"/>
  <c r="P39"/>
  <c r="H39"/>
  <c r="I16"/>
  <c r="S16" s="1"/>
  <c r="I39" i="6"/>
  <c r="H39"/>
  <c r="S39"/>
  <c r="R39"/>
  <c r="I41"/>
  <c r="S41"/>
  <c r="I39" i="5"/>
  <c r="H39"/>
  <c r="S39"/>
  <c r="R39"/>
  <c r="I41"/>
  <c r="S41"/>
  <c r="E39" i="4"/>
  <c r="I39"/>
  <c r="O39"/>
  <c r="D39"/>
  <c r="F39"/>
  <c r="N39"/>
  <c r="P39"/>
  <c r="H39"/>
  <c r="I39" i="8" l="1"/>
  <c r="S39" i="7"/>
  <c r="S41" s="1"/>
  <c r="I41"/>
  <c r="S39" i="4"/>
  <c r="S41" s="1"/>
  <c r="I41"/>
  <c r="S39" i="8" l="1"/>
  <c r="S41" s="1"/>
  <c r="I41"/>
  <c r="G8" i="3"/>
  <c r="H8" s="1"/>
  <c r="Q8"/>
  <c r="G9"/>
  <c r="H9" s="1"/>
  <c r="R9" s="1"/>
  <c r="Q9"/>
  <c r="G10"/>
  <c r="H10" s="1"/>
  <c r="R10" s="1"/>
  <c r="Q10"/>
  <c r="G11"/>
  <c r="H11" s="1"/>
  <c r="R11" s="1"/>
  <c r="Q11"/>
  <c r="F12"/>
  <c r="G12"/>
  <c r="E12" s="1"/>
  <c r="N12"/>
  <c r="O12"/>
  <c r="P12"/>
  <c r="Q12"/>
  <c r="G13"/>
  <c r="H13" s="1"/>
  <c r="R13" s="1"/>
  <c r="Q13"/>
  <c r="G14"/>
  <c r="H14" s="1"/>
  <c r="R14" s="1"/>
  <c r="Q14"/>
  <c r="G15"/>
  <c r="H15" s="1"/>
  <c r="R15" s="1"/>
  <c r="Q15"/>
  <c r="G16"/>
  <c r="H16" s="1"/>
  <c r="R16" s="1"/>
  <c r="Q16"/>
  <c r="Q17"/>
  <c r="G18"/>
  <c r="H18" s="1"/>
  <c r="R18" s="1"/>
  <c r="Q18"/>
  <c r="G19"/>
  <c r="H19" s="1"/>
  <c r="R19" s="1"/>
  <c r="Q19"/>
  <c r="G20"/>
  <c r="H20" s="1"/>
  <c r="R20" s="1"/>
  <c r="Q20"/>
  <c r="G21"/>
  <c r="H21" s="1"/>
  <c r="R21" s="1"/>
  <c r="Q21"/>
  <c r="Q22"/>
  <c r="G23"/>
  <c r="H23" s="1"/>
  <c r="R23" s="1"/>
  <c r="Q23"/>
  <c r="G24"/>
  <c r="H24" s="1"/>
  <c r="R24" s="1"/>
  <c r="Q24"/>
  <c r="G25"/>
  <c r="H25" s="1"/>
  <c r="R25" s="1"/>
  <c r="Q25"/>
  <c r="G26"/>
  <c r="H26" s="1"/>
  <c r="R26" s="1"/>
  <c r="Q26"/>
  <c r="Q27"/>
  <c r="G28"/>
  <c r="H28" s="1"/>
  <c r="R28" s="1"/>
  <c r="Q28"/>
  <c r="G29"/>
  <c r="H29" s="1"/>
  <c r="R29" s="1"/>
  <c r="Q29"/>
  <c r="G30"/>
  <c r="H30" s="1"/>
  <c r="R30" s="1"/>
  <c r="Q30"/>
  <c r="G31"/>
  <c r="H31" s="1"/>
  <c r="R31" s="1"/>
  <c r="Q31"/>
  <c r="Q32"/>
  <c r="G33"/>
  <c r="H33" s="1"/>
  <c r="R33" s="1"/>
  <c r="Q33"/>
  <c r="G34"/>
  <c r="H34" s="1"/>
  <c r="R34" s="1"/>
  <c r="Q34"/>
  <c r="G35"/>
  <c r="H35" s="1"/>
  <c r="R35" s="1"/>
  <c r="Q35"/>
  <c r="G36"/>
  <c r="H36" s="1"/>
  <c r="R36" s="1"/>
  <c r="Q36"/>
  <c r="Q37"/>
  <c r="A45"/>
  <c r="A45" i="1"/>
  <c r="Q36"/>
  <c r="G36"/>
  <c r="H36" s="1"/>
  <c r="R36" s="1"/>
  <c r="Q35"/>
  <c r="G35"/>
  <c r="H35" s="1"/>
  <c r="R35" s="1"/>
  <c r="Q34"/>
  <c r="G34"/>
  <c r="H34" s="1"/>
  <c r="R34" s="1"/>
  <c r="Q33"/>
  <c r="G33"/>
  <c r="G37" s="1"/>
  <c r="Q31"/>
  <c r="G31"/>
  <c r="H31" s="1"/>
  <c r="R31" s="1"/>
  <c r="Q30"/>
  <c r="G30"/>
  <c r="H30" s="1"/>
  <c r="R30" s="1"/>
  <c r="Q29"/>
  <c r="G29"/>
  <c r="H29" s="1"/>
  <c r="R29" s="1"/>
  <c r="Q28"/>
  <c r="G28"/>
  <c r="G32" s="1"/>
  <c r="Q26"/>
  <c r="G26"/>
  <c r="H26" s="1"/>
  <c r="R26" s="1"/>
  <c r="Q25"/>
  <c r="G25"/>
  <c r="H25" s="1"/>
  <c r="R25" s="1"/>
  <c r="Q24"/>
  <c r="G24"/>
  <c r="H24" s="1"/>
  <c r="R24" s="1"/>
  <c r="Q23"/>
  <c r="G23"/>
  <c r="G27" s="1"/>
  <c r="Q21"/>
  <c r="G21"/>
  <c r="H21" s="1"/>
  <c r="R21" s="1"/>
  <c r="Q20"/>
  <c r="G20"/>
  <c r="H20" s="1"/>
  <c r="R20" s="1"/>
  <c r="Q19"/>
  <c r="G19"/>
  <c r="H19" s="1"/>
  <c r="R19" s="1"/>
  <c r="Q18"/>
  <c r="G18"/>
  <c r="G22" s="1"/>
  <c r="Q16"/>
  <c r="G16"/>
  <c r="H16" s="1"/>
  <c r="R16" s="1"/>
  <c r="Q15"/>
  <c r="G15"/>
  <c r="H15" s="1"/>
  <c r="R15" s="1"/>
  <c r="Q14"/>
  <c r="G14"/>
  <c r="H14" s="1"/>
  <c r="R14" s="1"/>
  <c r="Q13"/>
  <c r="G13"/>
  <c r="G17" s="1"/>
  <c r="Q11"/>
  <c r="G11"/>
  <c r="H11" s="1"/>
  <c r="R11" s="1"/>
  <c r="Q10"/>
  <c r="G10"/>
  <c r="H10" s="1"/>
  <c r="R10" s="1"/>
  <c r="Q9"/>
  <c r="G9"/>
  <c r="H9" s="1"/>
  <c r="R9" s="1"/>
  <c r="Q8"/>
  <c r="G8"/>
  <c r="R8" i="3" l="1"/>
  <c r="R12" s="1"/>
  <c r="H12"/>
  <c r="I11" s="1"/>
  <c r="S11" s="1"/>
  <c r="D12"/>
  <c r="G37"/>
  <c r="G32"/>
  <c r="G27"/>
  <c r="G22"/>
  <c r="G17"/>
  <c r="P22" i="1"/>
  <c r="N22"/>
  <c r="E22"/>
  <c r="O22"/>
  <c r="F22"/>
  <c r="D22"/>
  <c r="P27"/>
  <c r="N27"/>
  <c r="E27"/>
  <c r="O27"/>
  <c r="F27"/>
  <c r="D27"/>
  <c r="P32"/>
  <c r="N32"/>
  <c r="E32"/>
  <c r="O32"/>
  <c r="F32"/>
  <c r="D32"/>
  <c r="P17"/>
  <c r="N17"/>
  <c r="E17"/>
  <c r="O17"/>
  <c r="F17"/>
  <c r="D17"/>
  <c r="P37"/>
  <c r="N37"/>
  <c r="E37"/>
  <c r="O37"/>
  <c r="F37"/>
  <c r="D37"/>
  <c r="Q12"/>
  <c r="Q22"/>
  <c r="Q27"/>
  <c r="Q32"/>
  <c r="Q37"/>
  <c r="Q17"/>
  <c r="H8"/>
  <c r="R8" s="1"/>
  <c r="G12"/>
  <c r="H13"/>
  <c r="R13" s="1"/>
  <c r="R17" s="1"/>
  <c r="H18"/>
  <c r="R18" s="1"/>
  <c r="R22" s="1"/>
  <c r="H23"/>
  <c r="R23" s="1"/>
  <c r="R27" s="1"/>
  <c r="H28"/>
  <c r="R28" s="1"/>
  <c r="R32" s="1"/>
  <c r="H33"/>
  <c r="R33" s="1"/>
  <c r="R37" s="1"/>
  <c r="G39"/>
  <c r="E22" i="3" l="1"/>
  <c r="N22"/>
  <c r="P22"/>
  <c r="R22"/>
  <c r="D22"/>
  <c r="F22"/>
  <c r="H22"/>
  <c r="I21" s="1"/>
  <c r="S21" s="1"/>
  <c r="O22"/>
  <c r="E32"/>
  <c r="N32"/>
  <c r="P32"/>
  <c r="R32"/>
  <c r="D32"/>
  <c r="F32"/>
  <c r="H32"/>
  <c r="I31" s="1"/>
  <c r="S31" s="1"/>
  <c r="O32"/>
  <c r="E17"/>
  <c r="N17"/>
  <c r="P17"/>
  <c r="R17"/>
  <c r="G39"/>
  <c r="Q39"/>
  <c r="D17"/>
  <c r="F17"/>
  <c r="H17"/>
  <c r="I16" s="1"/>
  <c r="S16" s="1"/>
  <c r="O17"/>
  <c r="E27"/>
  <c r="N27"/>
  <c r="P27"/>
  <c r="R27"/>
  <c r="R39" s="1"/>
  <c r="D27"/>
  <c r="F27"/>
  <c r="H27"/>
  <c r="I26" s="1"/>
  <c r="S26" s="1"/>
  <c r="O27"/>
  <c r="E37"/>
  <c r="N37"/>
  <c r="P37"/>
  <c r="R37"/>
  <c r="D37"/>
  <c r="F37"/>
  <c r="O37"/>
  <c r="H37"/>
  <c r="I36" s="1"/>
  <c r="S36" s="1"/>
  <c r="R12" i="1"/>
  <c r="R39" s="1"/>
  <c r="P12"/>
  <c r="P39" s="1"/>
  <c r="N12"/>
  <c r="N39" s="1"/>
  <c r="E12"/>
  <c r="E39" s="1"/>
  <c r="D12"/>
  <c r="D39" s="1"/>
  <c r="O12"/>
  <c r="O39" s="1"/>
  <c r="H12"/>
  <c r="I11" s="1"/>
  <c r="S11" s="1"/>
  <c r="F12"/>
  <c r="F39" s="1"/>
  <c r="Q39"/>
  <c r="I39" s="1"/>
  <c r="H17"/>
  <c r="I16" s="1"/>
  <c r="S16" s="1"/>
  <c r="H37"/>
  <c r="I36" s="1"/>
  <c r="S36" s="1"/>
  <c r="H32"/>
  <c r="I31" s="1"/>
  <c r="S31" s="1"/>
  <c r="H27"/>
  <c r="I26" s="1"/>
  <c r="S26" s="1"/>
  <c r="H22"/>
  <c r="I21" s="1"/>
  <c r="S21" s="1"/>
  <c r="E39" i="3" l="1"/>
  <c r="I39"/>
  <c r="O39"/>
  <c r="D39"/>
  <c r="F39"/>
  <c r="N39"/>
  <c r="P39"/>
  <c r="H39"/>
  <c r="S39" i="1"/>
  <c r="S41" s="1"/>
  <c r="I41"/>
  <c r="H39"/>
  <c r="S39" i="3" l="1"/>
  <c r="S41" s="1"/>
  <c r="I41"/>
</calcChain>
</file>

<file path=xl/sharedStrings.xml><?xml version="1.0" encoding="utf-8"?>
<sst xmlns="http://schemas.openxmlformats.org/spreadsheetml/2006/main" count="2634" uniqueCount="476">
  <si>
    <t>Česká kuželkářská
asociace</t>
  </si>
  <si>
    <t>Zápis o utkání</t>
  </si>
  <si>
    <t xml:space="preserve">Kuželna:  </t>
  </si>
  <si>
    <t>Braník 1-4</t>
  </si>
  <si>
    <t>Datum:  </t>
  </si>
  <si>
    <t>11.3.2019</t>
  </si>
  <si>
    <t>Domácí</t>
  </si>
  <si>
    <t>AC Sparta Praha B</t>
  </si>
  <si>
    <t>Hosté</t>
  </si>
  <si>
    <t>Slavoj Velké Popovice B</t>
  </si>
  <si>
    <t>Příjmení a jméno hráče</t>
  </si>
  <si>
    <t>Série hodů</t>
  </si>
  <si>
    <t>Výkon</t>
  </si>
  <si>
    <t>Body</t>
  </si>
  <si>
    <t>Reg. číslo</t>
  </si>
  <si>
    <t>Plné</t>
  </si>
  <si>
    <t>Dor.</t>
  </si>
  <si>
    <t>Ch.</t>
  </si>
  <si>
    <t>Celk.</t>
  </si>
  <si>
    <t>Dílčí</t>
  </si>
  <si>
    <t>Druž.</t>
  </si>
  <si>
    <t>Svobodová</t>
  </si>
  <si>
    <t>Musil</t>
  </si>
  <si>
    <t>Kamila</t>
  </si>
  <si>
    <t>Ladislav</t>
  </si>
  <si>
    <t>Viktorin</t>
  </si>
  <si>
    <t>Kapal</t>
  </si>
  <si>
    <t>Miroslav</t>
  </si>
  <si>
    <t>Petr</t>
  </si>
  <si>
    <t>Lankaš</t>
  </si>
  <si>
    <t>Zachař</t>
  </si>
  <si>
    <t>Jiří</t>
  </si>
  <si>
    <t>Čeněk</t>
  </si>
  <si>
    <t>Neumajer</t>
  </si>
  <si>
    <t>Václavková</t>
  </si>
  <si>
    <t>Eva</t>
  </si>
  <si>
    <t>Cepl</t>
  </si>
  <si>
    <t>Somolíková</t>
  </si>
  <si>
    <t>Zdeněk</t>
  </si>
  <si>
    <t>Emilie</t>
  </si>
  <si>
    <t>Vácha</t>
  </si>
  <si>
    <t>Jícha</t>
  </si>
  <si>
    <t>Jan</t>
  </si>
  <si>
    <t>Tomáš</t>
  </si>
  <si>
    <t>Celkový výkon družstva  </t>
  </si>
  <si>
    <t>Vedoucí družstva         Jméno:</t>
  </si>
  <si>
    <t>Zdeněk Cepl</t>
  </si>
  <si>
    <t>Bodový zisk</t>
  </si>
  <si>
    <t>Ladislav Musil</t>
  </si>
  <si>
    <t>Podpis:</t>
  </si>
  <si>
    <t>Rozhodčí</t>
  </si>
  <si>
    <t>Jméno:</t>
  </si>
  <si>
    <t>Číslo průkazu:</t>
  </si>
  <si>
    <t>Čas zahájení utkání:  </t>
  </si>
  <si>
    <t>17:00</t>
  </si>
  <si>
    <t>Teplota na kuželně:  </t>
  </si>
  <si>
    <t>Čas ukončení utkání:  </t>
  </si>
  <si>
    <t>19:30</t>
  </si>
  <si>
    <t>Počet diváků:  </t>
  </si>
  <si>
    <t>Platnost kolaudačního protokolu:  </t>
  </si>
  <si>
    <t>11.8.2021</t>
  </si>
  <si>
    <t>Připomínky k technickému stavu kuželny:</t>
  </si>
  <si>
    <t>Střídání hráčů (zranění):</t>
  </si>
  <si>
    <t>Střídající hráč</t>
  </si>
  <si>
    <t>Střídaný hráč</t>
  </si>
  <si>
    <t>Hod</t>
  </si>
  <si>
    <t>Jméno</t>
  </si>
  <si>
    <t>Reg.č.</t>
  </si>
  <si>
    <t>Napomínání hráčů za nesportovní chování či vyloučení ze startu:</t>
  </si>
  <si>
    <t>Různé:</t>
  </si>
  <si>
    <t xml:space="preserve">Datum a podpis rozhodčího:  </t>
  </si>
  <si>
    <t xml:space="preserve">11.3.2019 </t>
  </si>
  <si>
    <t>Perman Milan</t>
  </si>
  <si>
    <t>Lébl Zbyněk</t>
  </si>
  <si>
    <t>Pudil František</t>
  </si>
  <si>
    <t>Valta Petr</t>
  </si>
  <si>
    <t>19:20</t>
  </si>
  <si>
    <t>Perman</t>
  </si>
  <si>
    <t>Hofman</t>
  </si>
  <si>
    <t>Bohumír</t>
  </si>
  <si>
    <t>Vítězslav</t>
  </si>
  <si>
    <t>Hampl</t>
  </si>
  <si>
    <t>Milan</t>
  </si>
  <si>
    <t>Martin</t>
  </si>
  <si>
    <t>Podhola</t>
  </si>
  <si>
    <t>Jiřina</t>
  </si>
  <si>
    <t>Beranová</t>
  </si>
  <si>
    <t>Stanislava</t>
  </si>
  <si>
    <t>Vojtěch</t>
  </si>
  <si>
    <t>Švindlová</t>
  </si>
  <si>
    <t>Roubal</t>
  </si>
  <si>
    <t>František</t>
  </si>
  <si>
    <t>Josef</t>
  </si>
  <si>
    <t>Vondráček</t>
  </si>
  <si>
    <t>Pokorný</t>
  </si>
  <si>
    <t>Vlastimil</t>
  </si>
  <si>
    <t>Chlumský</t>
  </si>
  <si>
    <t>Pudil</t>
  </si>
  <si>
    <t>KK Konstruktiva Praha E</t>
  </si>
  <si>
    <t xml:space="preserve">SK Rapid Praha </t>
  </si>
  <si>
    <t>Žižkov 1-4</t>
  </si>
  <si>
    <t>12.3.2019 vedoucí družstev</t>
  </si>
  <si>
    <t>1.1.2019</t>
  </si>
  <si>
    <t>22:00</t>
  </si>
  <si>
    <t>17:30</t>
  </si>
  <si>
    <t>vedoucí družstev</t>
  </si>
  <si>
    <t>Míka Zdeněk</t>
  </si>
  <si>
    <t>Kostelecký Vojtěch</t>
  </si>
  <si>
    <t>Novotný</t>
  </si>
  <si>
    <t>Kostelecký</t>
  </si>
  <si>
    <t>Radovan</t>
  </si>
  <si>
    <t>Petráček</t>
  </si>
  <si>
    <t>Šimůnek</t>
  </si>
  <si>
    <t>Marek</t>
  </si>
  <si>
    <t>Míka</t>
  </si>
  <si>
    <t>Sedlák</t>
  </si>
  <si>
    <t>Svoboda</t>
  </si>
  <si>
    <t>Kudweis</t>
  </si>
  <si>
    <t>Jaroslav</t>
  </si>
  <si>
    <t>Jakub</t>
  </si>
  <si>
    <t>Novák</t>
  </si>
  <si>
    <t>Jetmar</t>
  </si>
  <si>
    <t>Karel</t>
  </si>
  <si>
    <t>Lucie</t>
  </si>
  <si>
    <t>Mašek</t>
  </si>
  <si>
    <t>Hlavatá</t>
  </si>
  <si>
    <t>SK Meteor Praha C</t>
  </si>
  <si>
    <t>TJ Astra Zahradní Město B</t>
  </si>
  <si>
    <t>12.3.2019</t>
  </si>
  <si>
    <t>Zahr. Město</t>
  </si>
  <si>
    <t>17.00</t>
  </si>
  <si>
    <t>po</t>
  </si>
  <si>
    <t>Cepl Zdeněk</t>
  </si>
  <si>
    <t>st</t>
  </si>
  <si>
    <t>Eden 3-4</t>
  </si>
  <si>
    <t>Švarc Antonín</t>
  </si>
  <si>
    <t>KK Dopravní podniky Praha B</t>
  </si>
  <si>
    <t>17.30</t>
  </si>
  <si>
    <t>Eden 1-2</t>
  </si>
  <si>
    <t>Málek Miroslav</t>
  </si>
  <si>
    <t>KK Dopravní podniky Praha C</t>
  </si>
  <si>
    <t>čt</t>
  </si>
  <si>
    <t>Braník 5-6</t>
  </si>
  <si>
    <t>Union 3-4</t>
  </si>
  <si>
    <t>Mansfeldová Jiřina</t>
  </si>
  <si>
    <t>PSK Union Praha C</t>
  </si>
  <si>
    <t>Meteor</t>
  </si>
  <si>
    <t>út</t>
  </si>
  <si>
    <t>Chrdle Jiří</t>
  </si>
  <si>
    <t>SK Meteor Praha D</t>
  </si>
  <si>
    <t>Hofman Jiří</t>
  </si>
  <si>
    <t>SK Rapid Praha A</t>
  </si>
  <si>
    <t>Tožička Martin</t>
  </si>
  <si>
    <t>SK Žižkov Praha D</t>
  </si>
  <si>
    <t>V. Popovice</t>
  </si>
  <si>
    <t>Musil Ladislav</t>
  </si>
  <si>
    <t>Slavoj V. Popovice B</t>
  </si>
  <si>
    <t>TJ Astra Z. Město B</t>
  </si>
  <si>
    <t>18.00</t>
  </si>
  <si>
    <t>Karlov</t>
  </si>
  <si>
    <t>Kšír Petr</t>
  </si>
  <si>
    <t>TJ Praga Praha B</t>
  </si>
  <si>
    <t>Vršovice</t>
  </si>
  <si>
    <t>Svitavský Karel</t>
  </si>
  <si>
    <t>TJ Sokol Praha - Vršovice C</t>
  </si>
  <si>
    <t>19.30</t>
  </si>
  <si>
    <t>Fialová Eliška</t>
  </si>
  <si>
    <t xml:space="preserve">TJ Zentiva Praha </t>
  </si>
  <si>
    <t>čas</t>
  </si>
  <si>
    <t>kuželna</t>
  </si>
  <si>
    <t>vedoucí</t>
  </si>
  <si>
    <t>družstvo</t>
  </si>
  <si>
    <t>dom. kolo</t>
  </si>
  <si>
    <t>16.</t>
  </si>
  <si>
    <t>15.</t>
  </si>
  <si>
    <t>14.</t>
  </si>
  <si>
    <t>13.</t>
  </si>
  <si>
    <t>12.</t>
  </si>
  <si>
    <t>11.</t>
  </si>
  <si>
    <t>10.</t>
  </si>
  <si>
    <t>9.</t>
  </si>
  <si>
    <t>8.</t>
  </si>
  <si>
    <t>7.</t>
  </si>
  <si>
    <t>6.</t>
  </si>
  <si>
    <t>5.</t>
  </si>
  <si>
    <t>4.</t>
  </si>
  <si>
    <t>3.</t>
  </si>
  <si>
    <t>2.</t>
  </si>
  <si>
    <t>1.</t>
  </si>
  <si>
    <t>ŠIMŮNEK</t>
  </si>
  <si>
    <t>SEDLÁK</t>
  </si>
  <si>
    <t>PEŘINA</t>
  </si>
  <si>
    <t>KUDWEIS</t>
  </si>
  <si>
    <t>KOZDERA</t>
  </si>
  <si>
    <t>KOSTELECKÝ</t>
  </si>
  <si>
    <t>HLAVATÁ</t>
  </si>
  <si>
    <t>1. ZM C</t>
  </si>
  <si>
    <t>JETMAR</t>
  </si>
  <si>
    <t>EŠTÓK</t>
  </si>
  <si>
    <t>ZAHRÁDKA</t>
  </si>
  <si>
    <t>Zbyněk</t>
  </si>
  <si>
    <t>LÉBL</t>
  </si>
  <si>
    <t>VONDRÁČEK</t>
  </si>
  <si>
    <t>ŠVINDLOVÁ</t>
  </si>
  <si>
    <t>PERMAN</t>
  </si>
  <si>
    <t>MUSIL</t>
  </si>
  <si>
    <t>CHLUMSKÝ</t>
  </si>
  <si>
    <t>1. KO E</t>
  </si>
  <si>
    <t>BERANOVÁ</t>
  </si>
  <si>
    <t>Michael</t>
  </si>
  <si>
    <t>ŠEPIČ</t>
  </si>
  <si>
    <t>Vladimír</t>
  </si>
  <si>
    <t>DVOŘÁK</t>
  </si>
  <si>
    <t>CHRDLE</t>
  </si>
  <si>
    <t>ŠOSTÝ</t>
  </si>
  <si>
    <t>Richard</t>
  </si>
  <si>
    <t>SEKERÁK</t>
  </si>
  <si>
    <t>POZNER</t>
  </si>
  <si>
    <t>Bedřich</t>
  </si>
  <si>
    <t>BERNÁTEK</t>
  </si>
  <si>
    <t>1. ME D</t>
  </si>
  <si>
    <t>BOHÁČ</t>
  </si>
  <si>
    <t>PODHOLA</t>
  </si>
  <si>
    <t>HOFMAN</t>
  </si>
  <si>
    <t>POKORNÝ</t>
  </si>
  <si>
    <t>PUDIL</t>
  </si>
  <si>
    <t>ROUBAL</t>
  </si>
  <si>
    <t>VALTA</t>
  </si>
  <si>
    <t>1. RPD A</t>
  </si>
  <si>
    <t>Vítěslav</t>
  </si>
  <si>
    <t>HAMPL</t>
  </si>
  <si>
    <t>Věra</t>
  </si>
  <si>
    <t xml:space="preserve">ŠTEFANOVÁ </t>
  </si>
  <si>
    <t>BÁRTL</t>
  </si>
  <si>
    <t>Eliška</t>
  </si>
  <si>
    <t>FIALOVÁ</t>
  </si>
  <si>
    <t>HOLEČEK</t>
  </si>
  <si>
    <t>Lenka</t>
  </si>
  <si>
    <t>KRAUSOVÁ</t>
  </si>
  <si>
    <t>Jana</t>
  </si>
  <si>
    <t xml:space="preserve">VALENTOVÁ </t>
  </si>
  <si>
    <t>1. ZEN</t>
  </si>
  <si>
    <t>Miloslav</t>
  </si>
  <si>
    <t>KELLNER</t>
  </si>
  <si>
    <t>Jitka</t>
  </si>
  <si>
    <t>RADOSTOVÁ</t>
  </si>
  <si>
    <t>TOŽIČKA</t>
  </si>
  <si>
    <t>TOMSA</t>
  </si>
  <si>
    <t>ŠTĚRBA</t>
  </si>
  <si>
    <t>ŠPAČKOVÁ</t>
  </si>
  <si>
    <t>BRODIL</t>
  </si>
  <si>
    <t>Michal</t>
  </si>
  <si>
    <t>TRUKSA</t>
  </si>
  <si>
    <t>Václav</t>
  </si>
  <si>
    <t>ŽĎÁREK</t>
  </si>
  <si>
    <t>1. ŽIŽ D</t>
  </si>
  <si>
    <t>Bohumil</t>
  </si>
  <si>
    <t>STRNAD</t>
  </si>
  <si>
    <t>VÁCHA</t>
  </si>
  <si>
    <t xml:space="preserve">SVOBODOVÁ </t>
  </si>
  <si>
    <t>VIKTORIN</t>
  </si>
  <si>
    <t>NEUMAJER</t>
  </si>
  <si>
    <t>LANKAŠ</t>
  </si>
  <si>
    <t>Vít</t>
  </si>
  <si>
    <t>FIKEJZL</t>
  </si>
  <si>
    <t>ČERNÝ</t>
  </si>
  <si>
    <t>1. ACS B</t>
  </si>
  <si>
    <t>CEPL</t>
  </si>
  <si>
    <t>SVITAVSKÝ</t>
  </si>
  <si>
    <t>WOLF</t>
  </si>
  <si>
    <t>Johana</t>
  </si>
  <si>
    <t xml:space="preserve">ŠPIČKOVÁ </t>
  </si>
  <si>
    <t>VILÍMOVSKÝ</t>
  </si>
  <si>
    <t>BĚLOHLÁVEK</t>
  </si>
  <si>
    <t>MYŠIČKOVÁ</t>
  </si>
  <si>
    <t>1. VRŠ C</t>
  </si>
  <si>
    <t>Ivo</t>
  </si>
  <si>
    <t>VÁVRA</t>
  </si>
  <si>
    <t>PYTLÍK</t>
  </si>
  <si>
    <t>RUNTSCHOVÁ</t>
  </si>
  <si>
    <t>MANSFELDOVÁ</t>
  </si>
  <si>
    <t>Květa</t>
  </si>
  <si>
    <t>PYTLÍKOVÁ</t>
  </si>
  <si>
    <t>HAKEN</t>
  </si>
  <si>
    <t>PETER</t>
  </si>
  <si>
    <t>VYKOUKOVÁ</t>
  </si>
  <si>
    <t>NECKÁŘ</t>
  </si>
  <si>
    <t>1. PSK C</t>
  </si>
  <si>
    <t xml:space="preserve">ŠMEJKAL </t>
  </si>
  <si>
    <t>ZACHAŘ</t>
  </si>
  <si>
    <t>VÁCLAVKOVÁ</t>
  </si>
  <si>
    <t>Pavel</t>
  </si>
  <si>
    <t xml:space="preserve">ŠŤOVÍČEK </t>
  </si>
  <si>
    <t>Emílie</t>
  </si>
  <si>
    <t xml:space="preserve">SOMOLÍKOVÁ </t>
  </si>
  <si>
    <t>Ludmila</t>
  </si>
  <si>
    <t>KAPROVÁ</t>
  </si>
  <si>
    <t xml:space="preserve">KAPAL </t>
  </si>
  <si>
    <t>Gabriela</t>
  </si>
  <si>
    <t>JIRÁSKOVÁ</t>
  </si>
  <si>
    <t>JÍCHA</t>
  </si>
  <si>
    <t>JANATA</t>
  </si>
  <si>
    <t>KRATOCHVIL</t>
  </si>
  <si>
    <t>Markéta</t>
  </si>
  <si>
    <t>DYMÁČKOVÁ</t>
  </si>
  <si>
    <t>1. VP B</t>
  </si>
  <si>
    <t>Ivana</t>
  </si>
  <si>
    <t>BANDASOVÁ</t>
  </si>
  <si>
    <t>KAŠPAR</t>
  </si>
  <si>
    <t>Kryštof</t>
  </si>
  <si>
    <t>MAŇOUR</t>
  </si>
  <si>
    <t>Ondřej</t>
  </si>
  <si>
    <t>LUKÁŠ</t>
  </si>
  <si>
    <t>JELÍNEK</t>
  </si>
  <si>
    <t>KLUGANOST</t>
  </si>
  <si>
    <t>Lukáš</t>
  </si>
  <si>
    <t>JIRSA</t>
  </si>
  <si>
    <t>SMÉKAL</t>
  </si>
  <si>
    <t>KOVÁŘ</t>
  </si>
  <si>
    <t>1. PRG B</t>
  </si>
  <si>
    <t>KŠÍR</t>
  </si>
  <si>
    <t>NOVOTNÝ</t>
  </si>
  <si>
    <t>ŠRAJER</t>
  </si>
  <si>
    <t xml:space="preserve">TŘEŠŇÁK </t>
  </si>
  <si>
    <t>SVOBODA</t>
  </si>
  <si>
    <t>PETRÁČEK</t>
  </si>
  <si>
    <t>NOVÁK</t>
  </si>
  <si>
    <t>MÍKA</t>
  </si>
  <si>
    <t xml:space="preserve">MAŠEK </t>
  </si>
  <si>
    <t>1. ME C</t>
  </si>
  <si>
    <t>CERNSTEIN</t>
  </si>
  <si>
    <t>SVOZÍLEK</t>
  </si>
  <si>
    <t>Petra</t>
  </si>
  <si>
    <t xml:space="preserve">ŠVARCOVÁ </t>
  </si>
  <si>
    <t>ŠVARC</t>
  </si>
  <si>
    <t>STOKLASA</t>
  </si>
  <si>
    <t>MICHÁLEK</t>
  </si>
  <si>
    <t>MÁLEK</t>
  </si>
  <si>
    <t xml:space="preserve"> 1. DP C</t>
  </si>
  <si>
    <t>Karel ml.</t>
  </si>
  <si>
    <t>HNÁTEK</t>
  </si>
  <si>
    <t>PLÁŠIL</t>
  </si>
  <si>
    <t>TOMEŠ</t>
  </si>
  <si>
    <t>Antonín</t>
  </si>
  <si>
    <t>vedoucí hosté</t>
  </si>
  <si>
    <t>ŠTOCHL</t>
  </si>
  <si>
    <t>ŠTOČEK</t>
  </si>
  <si>
    <t>Karel st.</t>
  </si>
  <si>
    <t>Jindřich</t>
  </si>
  <si>
    <t>HABADA</t>
  </si>
  <si>
    <t>1. DP B</t>
  </si>
  <si>
    <t>Lubomír</t>
  </si>
  <si>
    <t>ČECH</t>
  </si>
  <si>
    <t>celé</t>
  </si>
  <si>
    <t>jméno</t>
  </si>
  <si>
    <t>příjmení</t>
  </si>
  <si>
    <t>reg. č.</t>
  </si>
  <si>
    <t>střídání</t>
  </si>
  <si>
    <t>soupiska</t>
  </si>
  <si>
    <t>tozicka@seznam.cz</t>
  </si>
  <si>
    <t>602 211 004</t>
  </si>
  <si>
    <t>žižkov</t>
  </si>
  <si>
    <t>liskafialova@seznam.cz</t>
  </si>
  <si>
    <t>724 501 272</t>
  </si>
  <si>
    <t>zentiva</t>
  </si>
  <si>
    <t>ksvitavsky@seznam.cz</t>
  </si>
  <si>
    <t>777 854 705</t>
  </si>
  <si>
    <t>vršovice</t>
  </si>
  <si>
    <t>zizkak@volny.cz</t>
  </si>
  <si>
    <t>777 333 008</t>
  </si>
  <si>
    <t>musil@raj-nemovitosti.cz</t>
  </si>
  <si>
    <t>734 780 399</t>
  </si>
  <si>
    <t>v. popovice</t>
  </si>
  <si>
    <t>jirina.mansfeldova@fs.mfcr.cz  </t>
  </si>
  <si>
    <t>776 166 814</t>
  </si>
  <si>
    <t>union c</t>
  </si>
  <si>
    <t>ceplovi@gmail.com</t>
  </si>
  <si>
    <t>602 320 762</t>
  </si>
  <si>
    <t>sparta b</t>
  </si>
  <si>
    <t>hofmanj@2n.cz</t>
  </si>
  <si>
    <t>602 836 881</t>
  </si>
  <si>
    <t>rapid</t>
  </si>
  <si>
    <t>pxir@seznam.cz</t>
  </si>
  <si>
    <t>776 348 912</t>
  </si>
  <si>
    <t>praga b</t>
  </si>
  <si>
    <t>jiri.chrdle@seznam.cz</t>
  </si>
  <si>
    <t>606 163 006</t>
  </si>
  <si>
    <t>meteor d</t>
  </si>
  <si>
    <t>mikzdenek@seznam.cz</t>
  </si>
  <si>
    <t>737 650 135</t>
  </si>
  <si>
    <t>meteor c</t>
  </si>
  <si>
    <t>permonici@gmail.com</t>
  </si>
  <si>
    <t>731 666 029</t>
  </si>
  <si>
    <t>ko e</t>
  </si>
  <si>
    <t>malek@inekon.cz</t>
  </si>
  <si>
    <t>607 220 187</t>
  </si>
  <si>
    <t>dp c</t>
  </si>
  <si>
    <t>tondasvarc@seznam.cz</t>
  </si>
  <si>
    <t>721 964 603</t>
  </si>
  <si>
    <t>dp b</t>
  </si>
  <si>
    <t>ano</t>
  </si>
  <si>
    <t>Marie</t>
  </si>
  <si>
    <t>Málková</t>
  </si>
  <si>
    <t>vojta.kostelecky@gmail.com</t>
  </si>
  <si>
    <t>725 615 003</t>
  </si>
  <si>
    <t>astra b</t>
  </si>
  <si>
    <t>Pavla   (N)</t>
  </si>
  <si>
    <t>NÁHRADNÍKOVÁ</t>
  </si>
  <si>
    <t>kontakty</t>
  </si>
  <si>
    <t>DOPSANÝ</t>
  </si>
  <si>
    <t>bomutil@gmail.com</t>
  </si>
  <si>
    <t>platnost reg. průkazu</t>
  </si>
  <si>
    <t>PŘÍJMENÍ</t>
  </si>
  <si>
    <t>reg. číslo</t>
  </si>
  <si>
    <t>Bohumír Musil</t>
  </si>
  <si>
    <t>skupinář:</t>
  </si>
  <si>
    <t>a náhradníci domácích i hostů</t>
  </si>
  <si>
    <t>dopsat na soupisku</t>
  </si>
  <si>
    <t>Dopsaní hráči na soupisku</t>
  </si>
  <si>
    <t>Datum a podpis rozhodčího</t>
  </si>
  <si>
    <t>Platnost kolaudačního protokolu  </t>
  </si>
  <si>
    <t>Počet diváků  </t>
  </si>
  <si>
    <t>21:45</t>
  </si>
  <si>
    <t>Čas ukončení utkání  </t>
  </si>
  <si>
    <t>Teplota na kuželně  </t>
  </si>
  <si>
    <t>Čas zahájení utkání  </t>
  </si>
  <si>
    <t>Technické podmínky utkání:</t>
  </si>
  <si>
    <t>51-100</t>
  </si>
  <si>
    <t>1-50</t>
  </si>
  <si>
    <t>rozdíl</t>
  </si>
  <si>
    <t>body</t>
  </si>
  <si>
    <t>Datum  </t>
  </si>
  <si>
    <t>Kuželna Dráhy</t>
  </si>
  <si>
    <r>
      <t xml:space="preserve">Pražský kuželkářský svaz                               </t>
    </r>
    <r>
      <rPr>
        <b/>
        <sz val="10"/>
        <color indexed="23"/>
        <rFont val="Arial CE"/>
        <charset val="238"/>
      </rPr>
      <t xml:space="preserve"> </t>
    </r>
    <r>
      <rPr>
        <b/>
        <sz val="14"/>
        <rFont val="Arial CE"/>
        <charset val="238"/>
      </rPr>
      <t>MP III</t>
    </r>
  </si>
  <si>
    <t>TJ Astra Z. Město C</t>
  </si>
  <si>
    <t>Renata</t>
  </si>
  <si>
    <t>Göringerová</t>
  </si>
  <si>
    <t>astra c</t>
  </si>
  <si>
    <t>Göringerová Renata - náhradník PSK Union "D"</t>
  </si>
  <si>
    <t>22:30</t>
  </si>
  <si>
    <t>14.3.2019 vedoucí družstev</t>
  </si>
  <si>
    <t>6.9.2020</t>
  </si>
  <si>
    <t>18:00</t>
  </si>
  <si>
    <t>Krausová</t>
  </si>
  <si>
    <t>Kovář</t>
  </si>
  <si>
    <t>Kellner</t>
  </si>
  <si>
    <t>Maňour</t>
  </si>
  <si>
    <t>Bártl</t>
  </si>
  <si>
    <t>Jakl</t>
  </si>
  <si>
    <t>Štefanová</t>
  </si>
  <si>
    <t>Holeček</t>
  </si>
  <si>
    <t>Kšír</t>
  </si>
  <si>
    <t>Fialová</t>
  </si>
  <si>
    <t>Smékal</t>
  </si>
  <si>
    <t xml:space="preserve">TJ ZENTIVA Praha </t>
  </si>
  <si>
    <t>14.3.2019</t>
  </si>
  <si>
    <t xml:space="preserve">13.3.2019 </t>
  </si>
  <si>
    <t>29.8.2019</t>
  </si>
  <si>
    <t>Karel Svitavský</t>
  </si>
  <si>
    <t>Antonín Švarc</t>
  </si>
  <si>
    <t>Svitavský</t>
  </si>
  <si>
    <t>Tomeš</t>
  </si>
  <si>
    <t>Vilímovský</t>
  </si>
  <si>
    <t>Habada</t>
  </si>
  <si>
    <t>Roman</t>
  </si>
  <si>
    <t>Přeučil</t>
  </si>
  <si>
    <t>Štochl</t>
  </si>
  <si>
    <t>Strnad</t>
  </si>
  <si>
    <t>Hnátek st.</t>
  </si>
  <si>
    <t>Wolf</t>
  </si>
  <si>
    <t>Plášil</t>
  </si>
  <si>
    <t>Vávra</t>
  </si>
  <si>
    <t>Štoček</t>
  </si>
  <si>
    <t>TJ Sokol Praha-Vršovice C</t>
  </si>
  <si>
    <t>13.3.2019</t>
  </si>
  <si>
    <t>21.30</t>
  </si>
</sst>
</file>

<file path=xl/styles.xml><?xml version="1.0" encoding="utf-8"?>
<styleSheet xmlns="http://schemas.openxmlformats.org/spreadsheetml/2006/main">
  <numFmts count="3">
    <numFmt numFmtId="164" formatCode="0&quot;.&quot;"/>
    <numFmt numFmtId="165" formatCode="00000"/>
    <numFmt numFmtId="166" formatCode="d/m/yyyy;@"/>
  </numFmts>
  <fonts count="71">
    <font>
      <sz val="10"/>
      <color rgb="FF000000"/>
      <name val="Arial CE"/>
    </font>
    <font>
      <sz val="9"/>
      <color rgb="FF000000"/>
      <name val="Arial CE"/>
    </font>
    <font>
      <b/>
      <sz val="9"/>
      <color rgb="FF000000"/>
      <name val="Arial CE"/>
    </font>
    <font>
      <sz val="12"/>
      <color rgb="FF000000"/>
      <name val="Arial CE"/>
    </font>
    <font>
      <b/>
      <sz val="12"/>
      <color rgb="FF000000"/>
      <name val="Arial CE"/>
    </font>
    <font>
      <b/>
      <sz val="16"/>
      <color rgb="FF000000"/>
      <name val="Arial CE"/>
    </font>
    <font>
      <b/>
      <sz val="14"/>
      <color rgb="FF000000"/>
      <name val="Arial CE"/>
    </font>
    <font>
      <b/>
      <sz val="10"/>
      <color rgb="FF000000"/>
      <name val="Arial CE"/>
    </font>
    <font>
      <sz val="8"/>
      <color rgb="FF000000"/>
      <name val="Arial CE"/>
    </font>
    <font>
      <sz val="11"/>
      <color rgb="FF000000"/>
      <name val="Arial CE"/>
    </font>
    <font>
      <sz val="14"/>
      <color rgb="FF000000"/>
      <name val="Arial CE"/>
    </font>
    <font>
      <b/>
      <sz val="20"/>
      <color rgb="FF000000"/>
      <name val="Arial CE"/>
    </font>
    <font>
      <sz val="10"/>
      <color rgb="FF000000"/>
      <name val="Arial CE"/>
    </font>
    <font>
      <b/>
      <sz val="12"/>
      <color rgb="FFFF0000"/>
      <name val="Arial CE"/>
    </font>
    <font>
      <b/>
      <sz val="12"/>
      <color rgb="FF00B050"/>
      <name val="Arial CE"/>
    </font>
    <font>
      <sz val="10"/>
      <name val="Arial CE"/>
      <charset val="238"/>
    </font>
    <font>
      <b/>
      <sz val="10"/>
      <name val="Arial"/>
      <family val="2"/>
      <charset val="238"/>
    </font>
    <font>
      <sz val="10"/>
      <name val="Arial"/>
      <family val="2"/>
      <charset val="238"/>
    </font>
    <font>
      <b/>
      <sz val="10"/>
      <name val="Arial CE"/>
      <charset val="238"/>
    </font>
    <font>
      <b/>
      <sz val="9"/>
      <name val="Arial CE"/>
      <charset val="238"/>
    </font>
    <font>
      <b/>
      <sz val="10"/>
      <color indexed="62"/>
      <name val="Arial CE"/>
      <charset val="238"/>
    </font>
    <font>
      <sz val="10"/>
      <color indexed="62"/>
      <name val="Arial CE"/>
      <charset val="238"/>
    </font>
    <font>
      <b/>
      <sz val="10"/>
      <color indexed="62"/>
      <name val="Arial"/>
      <family val="2"/>
      <charset val="238"/>
    </font>
    <font>
      <b/>
      <sz val="10"/>
      <color rgb="FFFF0000"/>
      <name val="Arial CE"/>
      <charset val="238"/>
    </font>
    <font>
      <b/>
      <sz val="10"/>
      <color indexed="10"/>
      <name val="Arial CE"/>
      <charset val="238"/>
    </font>
    <font>
      <sz val="10"/>
      <color indexed="10"/>
      <name val="Arial CE"/>
      <charset val="238"/>
    </font>
    <font>
      <b/>
      <sz val="10"/>
      <color indexed="10"/>
      <name val="Arial"/>
      <family val="2"/>
      <charset val="238"/>
    </font>
    <font>
      <i/>
      <sz val="10"/>
      <color indexed="10"/>
      <name val="Arial CE"/>
      <charset val="238"/>
    </font>
    <font>
      <i/>
      <sz val="10"/>
      <name val="Arial CE"/>
      <charset val="238"/>
    </font>
    <font>
      <b/>
      <i/>
      <sz val="10"/>
      <name val="Arial"/>
      <family val="2"/>
      <charset val="238"/>
    </font>
    <font>
      <b/>
      <i/>
      <sz val="10"/>
      <color indexed="10"/>
      <name val="Arial"/>
      <family val="2"/>
      <charset val="238"/>
    </font>
    <font>
      <i/>
      <sz val="10"/>
      <color indexed="10"/>
      <name val="Arial"/>
      <family val="2"/>
      <charset val="238"/>
    </font>
    <font>
      <i/>
      <sz val="10"/>
      <name val="Arial"/>
      <family val="2"/>
      <charset val="238"/>
    </font>
    <font>
      <b/>
      <sz val="10"/>
      <name val="Arial CE"/>
      <family val="2"/>
      <charset val="238"/>
    </font>
    <font>
      <sz val="9"/>
      <color indexed="17"/>
      <name val="Arial CE"/>
      <family val="2"/>
      <charset val="238"/>
    </font>
    <font>
      <b/>
      <sz val="10"/>
      <color indexed="53"/>
      <name val="Arial CE"/>
      <charset val="238"/>
    </font>
    <font>
      <sz val="10"/>
      <color rgb="FFFF0000"/>
      <name val="Arial CE"/>
      <charset val="238"/>
    </font>
    <font>
      <sz val="10"/>
      <color indexed="57"/>
      <name val="Arial CE"/>
      <charset val="238"/>
    </font>
    <font>
      <b/>
      <sz val="10"/>
      <color indexed="57"/>
      <name val="Arial CE"/>
      <charset val="238"/>
    </font>
    <font>
      <sz val="10"/>
      <color indexed="53"/>
      <name val="Arial CE"/>
      <charset val="238"/>
    </font>
    <font>
      <sz val="11"/>
      <name val="Arial CE"/>
      <charset val="238"/>
    </font>
    <font>
      <sz val="11"/>
      <color rgb="FFFF0000"/>
      <name val="Arial CE"/>
      <charset val="238"/>
    </font>
    <font>
      <sz val="10"/>
      <color theme="1" tint="0.34998626667073579"/>
      <name val="Arial CE"/>
      <charset val="238"/>
    </font>
    <font>
      <sz val="11"/>
      <color theme="1" tint="0.34998626667073579"/>
      <name val="Arial CE"/>
      <charset val="238"/>
    </font>
    <font>
      <sz val="10"/>
      <color theme="0" tint="-0.499984740745262"/>
      <name val="Arial CE"/>
      <charset val="238"/>
    </font>
    <font>
      <sz val="11"/>
      <color theme="0" tint="-0.499984740745262"/>
      <name val="Arial CE"/>
      <charset val="238"/>
    </font>
    <font>
      <sz val="11"/>
      <color rgb="FFC00000"/>
      <name val="Arial CE"/>
      <charset val="238"/>
    </font>
    <font>
      <sz val="11"/>
      <color theme="0" tint="-0.34998626667073579"/>
      <name val="Arial CE"/>
      <charset val="238"/>
    </font>
    <font>
      <sz val="11"/>
      <color indexed="10"/>
      <name val="Arial CE"/>
      <charset val="238"/>
    </font>
    <font>
      <sz val="13"/>
      <color indexed="10"/>
      <name val="Arial CE"/>
      <charset val="238"/>
    </font>
    <font>
      <sz val="9"/>
      <name val="Arial CE"/>
      <family val="2"/>
      <charset val="238"/>
    </font>
    <font>
      <sz val="8"/>
      <name val="Arial CE"/>
      <family val="2"/>
      <charset val="238"/>
    </font>
    <font>
      <sz val="9"/>
      <color indexed="10"/>
      <name val="Arial CE"/>
      <family val="2"/>
      <charset val="238"/>
    </font>
    <font>
      <sz val="10"/>
      <name val="Arial CE"/>
      <family val="2"/>
      <charset val="238"/>
    </font>
    <font>
      <sz val="11"/>
      <name val="Arial CE"/>
      <family val="2"/>
      <charset val="238"/>
    </font>
    <font>
      <b/>
      <i/>
      <sz val="16"/>
      <name val="Arial CE"/>
      <charset val="238"/>
    </font>
    <font>
      <b/>
      <sz val="16"/>
      <name val="Arial CE"/>
      <family val="2"/>
      <charset val="238"/>
    </font>
    <font>
      <b/>
      <sz val="9"/>
      <name val="Arial CE"/>
      <family val="2"/>
      <charset val="238"/>
    </font>
    <font>
      <b/>
      <sz val="11"/>
      <name val="Arial CE"/>
      <charset val="238"/>
    </font>
    <font>
      <b/>
      <sz val="12"/>
      <name val="Arial CE"/>
      <family val="2"/>
      <charset val="238"/>
    </font>
    <font>
      <b/>
      <sz val="12"/>
      <color rgb="FFFF0000"/>
      <name val="Arial CE"/>
      <family val="2"/>
      <charset val="238"/>
    </font>
    <font>
      <sz val="12"/>
      <name val="Arial CE"/>
      <family val="2"/>
      <charset val="238"/>
    </font>
    <font>
      <b/>
      <sz val="12"/>
      <name val="Arial CE"/>
      <charset val="238"/>
    </font>
    <font>
      <sz val="10"/>
      <color indexed="55"/>
      <name val="Arial CE"/>
      <family val="2"/>
      <charset val="238"/>
    </font>
    <font>
      <b/>
      <sz val="12"/>
      <color rgb="FF00B050"/>
      <name val="Arial CE"/>
      <family val="2"/>
      <charset val="238"/>
    </font>
    <font>
      <sz val="14"/>
      <name val="Arial CE"/>
      <family val="2"/>
      <charset val="238"/>
    </font>
    <font>
      <b/>
      <sz val="14"/>
      <name val="Arial CE"/>
      <family val="2"/>
      <charset val="238"/>
    </font>
    <font>
      <sz val="10"/>
      <color indexed="22"/>
      <name val="Arial CE"/>
      <charset val="238"/>
    </font>
    <font>
      <b/>
      <sz val="20"/>
      <name val="Arial CE"/>
      <family val="2"/>
      <charset val="238"/>
    </font>
    <font>
      <b/>
      <sz val="10"/>
      <color indexed="23"/>
      <name val="Arial CE"/>
      <charset val="238"/>
    </font>
    <font>
      <b/>
      <sz val="14"/>
      <name val="Arial CE"/>
      <charset val="238"/>
    </font>
  </fonts>
  <fills count="9">
    <fill>
      <patternFill patternType="none"/>
    </fill>
    <fill>
      <patternFill patternType="gray125"/>
    </fill>
    <fill>
      <patternFill patternType="none"/>
    </fill>
    <fill>
      <patternFill patternType="solid">
        <fgColor rgb="FFFFFFCC"/>
        <bgColor rgb="FFFFFFFF"/>
      </patternFill>
    </fill>
    <fill>
      <patternFill patternType="solid">
        <fgColor theme="0" tint="-4.9989318521683403E-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EAEAEA"/>
        <bgColor indexed="64"/>
      </patternFill>
    </fill>
  </fills>
  <borders count="159">
    <border>
      <left/>
      <right/>
      <top/>
      <bottom/>
      <diagonal/>
    </border>
    <border>
      <left style="medium">
        <color rgb="FF000000"/>
      </left>
      <right/>
      <top style="medium">
        <color rgb="FF000000"/>
      </top>
      <bottom style="medium">
        <color rgb="FF000000"/>
      </bottom>
      <diagonal/>
    </border>
    <border>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hair">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top/>
      <bottom style="dotted">
        <color rgb="FF000000"/>
      </bottom>
      <diagonal/>
    </border>
    <border>
      <left/>
      <right/>
      <top/>
      <bottom style="medium">
        <color rgb="FF000000"/>
      </bottom>
      <diagonal/>
    </border>
    <border>
      <left/>
      <right/>
      <top style="dotted">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55"/>
      </right>
      <top/>
      <bottom style="double">
        <color indexed="55"/>
      </bottom>
      <diagonal/>
    </border>
    <border>
      <left style="hair">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55"/>
      </right>
      <top style="double">
        <color indexed="8"/>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55"/>
      </right>
      <top style="double">
        <color indexed="55"/>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s>
  <cellStyleXfs count="5">
    <xf numFmtId="0" fontId="0" fillId="0" borderId="0"/>
    <xf numFmtId="0" fontId="12" fillId="2" borderId="0"/>
    <xf numFmtId="0" fontId="15" fillId="2" borderId="0"/>
    <xf numFmtId="0" fontId="53" fillId="2" borderId="0"/>
    <xf numFmtId="0" fontId="61" fillId="8" borderId="158" applyFont="0" applyBorder="0" applyAlignment="0" applyProtection="0">
      <alignment horizontal="left" vertical="center" indent="1"/>
      <protection locked="0"/>
    </xf>
  </cellStyleXfs>
  <cellXfs count="593">
    <xf numFmtId="0" fontId="0" fillId="2" borderId="0" xfId="0" applyFill="1"/>
    <xf numFmtId="0" fontId="0" fillId="2" borderId="0" xfId="0" applyFill="1" applyProtection="1">
      <protection hidden="1"/>
    </xf>
    <xf numFmtId="0" fontId="1" fillId="2" borderId="0" xfId="0" applyFont="1" applyFill="1" applyAlignment="1" applyProtection="1">
      <alignment horizontal="right"/>
      <protection hidden="1"/>
    </xf>
    <xf numFmtId="0" fontId="2" fillId="3" borderId="1" xfId="0" applyFont="1" applyFill="1" applyBorder="1" applyAlignment="1" applyProtection="1">
      <alignment horizontal="left" vertical="top" indent="1"/>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2" borderId="4" xfId="0" applyFont="1" applyFill="1" applyBorder="1" applyAlignment="1" applyProtection="1">
      <alignment horizontal="center" vertical="top"/>
      <protection hidden="1"/>
    </xf>
    <xf numFmtId="0" fontId="1" fillId="2" borderId="5" xfId="0" applyFont="1" applyFill="1" applyBorder="1" applyAlignment="1" applyProtection="1">
      <alignment horizontal="center" vertical="top"/>
      <protection hidden="1"/>
    </xf>
    <xf numFmtId="0" fontId="1" fillId="2" borderId="6" xfId="0" applyFont="1" applyFill="1" applyBorder="1" applyAlignment="1" applyProtection="1">
      <alignment horizontal="center" vertical="top"/>
      <protection hidden="1"/>
    </xf>
    <xf numFmtId="0" fontId="0" fillId="2" borderId="0" xfId="0" applyFill="1" applyProtection="1">
      <protection hidden="1"/>
    </xf>
    <xf numFmtId="0" fontId="1" fillId="2" borderId="7" xfId="0" applyFont="1" applyFill="1" applyBorder="1" applyAlignment="1" applyProtection="1">
      <alignment horizontal="center" vertical="center"/>
      <protection hidden="1"/>
    </xf>
    <xf numFmtId="0" fontId="0" fillId="2" borderId="8" xfId="0"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2" borderId="11"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locked="0" hidden="1"/>
    </xf>
    <xf numFmtId="0" fontId="0" fillId="2" borderId="13" xfId="0" applyFill="1" applyBorder="1" applyAlignment="1" applyProtection="1">
      <alignment horizontal="center" vertical="center"/>
      <protection locked="0" hidden="1"/>
    </xf>
    <xf numFmtId="0" fontId="0" fillId="2" borderId="14"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0" fillId="2" borderId="16" xfId="0" applyFill="1" applyBorder="1" applyAlignment="1" applyProtection="1">
      <alignment horizontal="center" vertical="center"/>
      <protection locked="0" hidden="1"/>
    </xf>
    <xf numFmtId="0" fontId="0" fillId="2" borderId="17" xfId="0" applyFill="1" applyBorder="1" applyAlignment="1" applyProtection="1">
      <alignment horizontal="center" vertical="center"/>
      <protection locked="0" hidden="1"/>
    </xf>
    <xf numFmtId="0" fontId="0" fillId="2" borderId="18"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horizontal="right" vertical="center"/>
      <protection hidden="1"/>
    </xf>
    <xf numFmtId="0" fontId="4"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5" fillId="2" borderId="28" xfId="0" applyFont="1" applyFill="1" applyBorder="1" applyAlignment="1" applyProtection="1">
      <alignment horizontal="center" vertical="center"/>
      <protection hidden="1"/>
    </xf>
    <xf numFmtId="0" fontId="1" fillId="2" borderId="0" xfId="0" applyFont="1" applyFill="1" applyAlignment="1" applyProtection="1">
      <alignment horizontal="left" indent="1"/>
      <protection hidden="1"/>
    </xf>
    <xf numFmtId="0" fontId="6" fillId="3" borderId="28" xfId="0" applyFont="1" applyFill="1" applyBorder="1" applyAlignment="1" applyProtection="1">
      <alignment horizontal="center" vertical="center"/>
      <protection hidden="1"/>
    </xf>
    <xf numFmtId="0" fontId="5" fillId="2" borderId="0" xfId="0" applyFont="1" applyFill="1" applyProtection="1">
      <protection hidden="1"/>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right" indent="1"/>
      <protection hidden="1"/>
    </xf>
    <xf numFmtId="0" fontId="1" fillId="2" borderId="29" xfId="0" applyFont="1" applyFill="1" applyBorder="1" applyAlignment="1" applyProtection="1">
      <alignment horizontal="left" indent="1"/>
      <protection hidden="1"/>
    </xf>
    <xf numFmtId="0" fontId="1" fillId="2" borderId="0" xfId="0" applyFont="1" applyFill="1" applyAlignment="1" applyProtection="1">
      <alignment horizontal="left" indent="1"/>
      <protection hidden="1"/>
    </xf>
    <xf numFmtId="0" fontId="1" fillId="2" borderId="30" xfId="0" applyFont="1" applyFill="1" applyBorder="1" applyAlignment="1" applyProtection="1">
      <alignment horizontal="left" indent="1"/>
      <protection hidden="1"/>
    </xf>
    <xf numFmtId="0" fontId="1" fillId="2" borderId="31" xfId="0" applyFont="1" applyFill="1" applyBorder="1" applyAlignment="1" applyProtection="1">
      <alignment horizontal="left" indent="1"/>
      <protection hidden="1"/>
    </xf>
    <xf numFmtId="0" fontId="1" fillId="2" borderId="32" xfId="0" applyFont="1" applyFill="1" applyBorder="1" applyAlignment="1" applyProtection="1">
      <alignment horizontal="left" indent="1"/>
      <protection hidden="1"/>
    </xf>
    <xf numFmtId="0" fontId="1" fillId="2" borderId="33" xfId="0" applyFont="1" applyFill="1" applyBorder="1" applyAlignment="1" applyProtection="1">
      <alignment horizontal="left" indent="1"/>
      <protection hidden="1"/>
    </xf>
    <xf numFmtId="0" fontId="0" fillId="2" borderId="34" xfId="0" applyFill="1" applyBorder="1" applyProtection="1">
      <protection hidden="1"/>
    </xf>
    <xf numFmtId="0" fontId="1" fillId="2" borderId="35" xfId="0" applyFont="1" applyFill="1" applyBorder="1" applyAlignment="1" applyProtection="1">
      <alignment horizontal="center"/>
      <protection hidden="1"/>
    </xf>
    <xf numFmtId="0" fontId="1" fillId="2" borderId="34" xfId="0" applyFont="1" applyFill="1" applyBorder="1" applyAlignment="1" applyProtection="1">
      <alignment horizontal="left" indent="1"/>
      <protection hidden="1"/>
    </xf>
    <xf numFmtId="0" fontId="1" fillId="2" borderId="36" xfId="0" applyFont="1" applyFill="1" applyBorder="1" applyAlignment="1" applyProtection="1">
      <alignment horizontal="left" indent="1"/>
      <protection hidden="1"/>
    </xf>
    <xf numFmtId="0" fontId="1" fillId="2" borderId="37" xfId="0" applyFont="1" applyFill="1" applyBorder="1" applyAlignment="1" applyProtection="1">
      <alignment horizontal="center"/>
      <protection hidden="1"/>
    </xf>
    <xf numFmtId="0" fontId="1" fillId="2" borderId="38" xfId="0" applyFont="1" applyFill="1" applyBorder="1" applyAlignment="1" applyProtection="1">
      <alignment horizontal="left" indent="1"/>
      <protection hidden="1"/>
    </xf>
    <xf numFmtId="0" fontId="1" fillId="2" borderId="34" xfId="0" applyFont="1" applyFill="1" applyBorder="1" applyAlignment="1" applyProtection="1">
      <alignment horizontal="center"/>
      <protection hidden="1"/>
    </xf>
    <xf numFmtId="0" fontId="1" fillId="2" borderId="39" xfId="0" applyFont="1" applyFill="1" applyBorder="1" applyAlignment="1" applyProtection="1">
      <alignment horizontal="center"/>
      <protection hidden="1"/>
    </xf>
    <xf numFmtId="0" fontId="1" fillId="2" borderId="40" xfId="0" applyFont="1" applyFill="1" applyBorder="1" applyAlignment="1" applyProtection="1">
      <alignment horizontal="left" indent="1"/>
      <protection hidden="1"/>
    </xf>
    <xf numFmtId="0" fontId="1" fillId="2" borderId="41" xfId="0" applyFont="1" applyFill="1" applyBorder="1" applyAlignment="1" applyProtection="1">
      <alignment horizontal="center"/>
      <protection hidden="1"/>
    </xf>
    <xf numFmtId="0" fontId="0" fillId="2" borderId="42" xfId="0" applyFill="1" applyBorder="1" applyAlignment="1" applyProtection="1">
      <alignment horizontal="left" indent="1"/>
      <protection hidden="1"/>
    </xf>
    <xf numFmtId="0" fontId="7" fillId="2" borderId="0" xfId="0" applyFont="1" applyFill="1" applyAlignment="1" applyProtection="1">
      <alignment horizontal="left" indent="1"/>
      <protection hidden="1"/>
    </xf>
    <xf numFmtId="0" fontId="7" fillId="2" borderId="29" xfId="0" applyFont="1" applyFill="1" applyBorder="1" applyAlignment="1" applyProtection="1">
      <alignment horizontal="left" indent="1"/>
      <protection hidden="1"/>
    </xf>
    <xf numFmtId="0" fontId="0" fillId="2" borderId="43" xfId="0" applyFill="1" applyBorder="1" applyAlignment="1" applyProtection="1">
      <alignment horizontal="left" indent="1"/>
      <protection hidden="1"/>
    </xf>
    <xf numFmtId="0" fontId="0" fillId="2" borderId="44" xfId="0" applyFill="1" applyBorder="1" applyAlignment="1" applyProtection="1">
      <alignment horizontal="left" wrapText="1" indent="1"/>
      <protection hidden="1"/>
    </xf>
    <xf numFmtId="0" fontId="0" fillId="2" borderId="45" xfId="0" applyFill="1" applyBorder="1" applyAlignment="1" applyProtection="1">
      <alignment horizontal="left" wrapText="1" indent="1"/>
      <protection hidden="1"/>
    </xf>
    <xf numFmtId="0" fontId="1" fillId="2" borderId="46" xfId="0" applyFont="1" applyFill="1" applyBorder="1" applyProtection="1">
      <protection hidden="1"/>
    </xf>
    <xf numFmtId="0" fontId="1" fillId="2" borderId="46" xfId="0" applyFont="1" applyFill="1" applyBorder="1" applyAlignment="1" applyProtection="1">
      <alignment horizontal="right"/>
      <protection hidden="1"/>
    </xf>
    <xf numFmtId="164" fontId="1" fillId="2" borderId="47" xfId="0" applyNumberFormat="1" applyFont="1" applyFill="1" applyBorder="1" applyAlignment="1" applyProtection="1">
      <alignment horizontal="center" vertical="center"/>
      <protection locked="0" hidden="1"/>
    </xf>
    <xf numFmtId="0" fontId="8" fillId="2" borderId="13" xfId="0" applyFont="1" applyFill="1" applyBorder="1" applyAlignment="1" applyProtection="1">
      <alignment horizontal="center" vertical="center"/>
      <protection locked="0" hidden="1"/>
    </xf>
    <xf numFmtId="164" fontId="1" fillId="2" borderId="13" xfId="0" applyNumberFormat="1" applyFont="1" applyFill="1" applyBorder="1" applyAlignment="1" applyProtection="1">
      <alignment horizontal="center" vertical="center"/>
      <protection locked="0" hidden="1"/>
    </xf>
    <xf numFmtId="0" fontId="8" fillId="2" borderId="48" xfId="0" applyFont="1" applyFill="1" applyBorder="1" applyAlignment="1" applyProtection="1">
      <alignment horizontal="center" vertical="center"/>
      <protection locked="0" hidden="1"/>
    </xf>
    <xf numFmtId="0" fontId="13" fillId="2" borderId="20" xfId="0" applyFont="1" applyFill="1" applyBorder="1" applyAlignment="1" applyProtection="1">
      <alignment horizontal="center" vertical="center"/>
      <protection hidden="1"/>
    </xf>
    <xf numFmtId="0" fontId="13" fillId="2" borderId="21" xfId="0" applyFont="1" applyFill="1" applyBorder="1" applyAlignment="1" applyProtection="1">
      <alignment horizontal="center" vertical="center"/>
      <protection hidden="1"/>
    </xf>
    <xf numFmtId="0" fontId="14" fillId="2" borderId="27" xfId="0" applyFont="1" applyFill="1" applyBorder="1" applyAlignment="1" applyProtection="1">
      <alignment horizontal="center" vertical="center"/>
      <protection hidden="1"/>
    </xf>
    <xf numFmtId="0" fontId="0" fillId="2" borderId="0" xfId="1" applyFont="1" applyFill="1"/>
    <xf numFmtId="0" fontId="0" fillId="2" borderId="0" xfId="1" applyFont="1" applyFill="1" applyProtection="1">
      <protection hidden="1"/>
    </xf>
    <xf numFmtId="0" fontId="1" fillId="2" borderId="46" xfId="1" applyFont="1" applyFill="1" applyBorder="1" applyAlignment="1" applyProtection="1">
      <alignment horizontal="right"/>
      <protection hidden="1"/>
    </xf>
    <xf numFmtId="0" fontId="1" fillId="2" borderId="46" xfId="1" applyFont="1" applyFill="1" applyBorder="1" applyProtection="1">
      <protection hidden="1"/>
    </xf>
    <xf numFmtId="0" fontId="0" fillId="2" borderId="45" xfId="1" applyFont="1" applyFill="1" applyBorder="1" applyAlignment="1" applyProtection="1">
      <alignment horizontal="left" wrapText="1" indent="1"/>
      <protection hidden="1"/>
    </xf>
    <xf numFmtId="0" fontId="0" fillId="2" borderId="44" xfId="1" applyFont="1" applyFill="1" applyBorder="1" applyAlignment="1" applyProtection="1">
      <alignment horizontal="left" wrapText="1" indent="1"/>
      <protection hidden="1"/>
    </xf>
    <xf numFmtId="0" fontId="0" fillId="2" borderId="43" xfId="1" applyFont="1" applyFill="1" applyBorder="1" applyAlignment="1" applyProtection="1">
      <alignment horizontal="left" indent="1"/>
      <protection hidden="1"/>
    </xf>
    <xf numFmtId="0" fontId="8" fillId="2" borderId="48" xfId="1" applyFont="1" applyFill="1" applyBorder="1" applyAlignment="1" applyProtection="1">
      <alignment horizontal="center" vertical="center"/>
      <protection locked="0" hidden="1"/>
    </xf>
    <xf numFmtId="0" fontId="8" fillId="2" borderId="13" xfId="1" applyFont="1" applyFill="1" applyBorder="1" applyAlignment="1" applyProtection="1">
      <alignment horizontal="center" vertical="center"/>
      <protection locked="0" hidden="1"/>
    </xf>
    <xf numFmtId="164" fontId="1" fillId="2" borderId="13" xfId="1" applyNumberFormat="1" applyFont="1" applyFill="1" applyBorder="1" applyAlignment="1" applyProtection="1">
      <alignment horizontal="center" vertical="center"/>
      <protection locked="0" hidden="1"/>
    </xf>
    <xf numFmtId="0" fontId="1" fillId="2" borderId="0" xfId="1" applyFont="1" applyFill="1" applyAlignment="1" applyProtection="1">
      <alignment horizontal="left" indent="1"/>
      <protection hidden="1"/>
    </xf>
    <xf numFmtId="164" fontId="1" fillId="2" borderId="47" xfId="1" applyNumberFormat="1" applyFont="1" applyFill="1" applyBorder="1" applyAlignment="1" applyProtection="1">
      <alignment horizontal="center" vertical="center"/>
      <protection locked="0" hidden="1"/>
    </xf>
    <xf numFmtId="0" fontId="1" fillId="2" borderId="41" xfId="1" applyFont="1" applyFill="1" applyBorder="1" applyAlignment="1" applyProtection="1">
      <alignment horizontal="center"/>
      <protection hidden="1"/>
    </xf>
    <xf numFmtId="0" fontId="1" fillId="2" borderId="34" xfId="1" applyFont="1" applyFill="1" applyBorder="1" applyAlignment="1" applyProtection="1">
      <alignment horizontal="center"/>
      <protection hidden="1"/>
    </xf>
    <xf numFmtId="0" fontId="1" fillId="2" borderId="34" xfId="1" applyFont="1" applyFill="1" applyBorder="1" applyAlignment="1" applyProtection="1">
      <alignment horizontal="left" indent="1"/>
      <protection hidden="1"/>
    </xf>
    <xf numFmtId="0" fontId="1" fillId="2" borderId="33" xfId="1" applyFont="1" applyFill="1" applyBorder="1" applyAlignment="1" applyProtection="1">
      <alignment horizontal="left" indent="1"/>
      <protection hidden="1"/>
    </xf>
    <xf numFmtId="0" fontId="1" fillId="2" borderId="35" xfId="1" applyFont="1" applyFill="1" applyBorder="1" applyAlignment="1" applyProtection="1">
      <alignment horizontal="center"/>
      <protection hidden="1"/>
    </xf>
    <xf numFmtId="0" fontId="0" fillId="2" borderId="34" xfId="1" applyFont="1" applyFill="1" applyBorder="1" applyProtection="1">
      <protection hidden="1"/>
    </xf>
    <xf numFmtId="0" fontId="1" fillId="2" borderId="39" xfId="1" applyFont="1" applyFill="1" applyBorder="1" applyAlignment="1" applyProtection="1">
      <alignment horizontal="center"/>
      <protection hidden="1"/>
    </xf>
    <xf numFmtId="0" fontId="1" fillId="2" borderId="37" xfId="1" applyFont="1" applyFill="1" applyBorder="1" applyAlignment="1" applyProtection="1">
      <alignment horizontal="center"/>
      <protection hidden="1"/>
    </xf>
    <xf numFmtId="0" fontId="1" fillId="2" borderId="40" xfId="1" applyFont="1" applyFill="1" applyBorder="1" applyAlignment="1" applyProtection="1">
      <alignment horizontal="left" indent="1"/>
      <protection hidden="1"/>
    </xf>
    <xf numFmtId="0" fontId="1" fillId="2" borderId="31" xfId="1" applyFont="1" applyFill="1" applyBorder="1" applyAlignment="1" applyProtection="1">
      <alignment horizontal="left" indent="1"/>
      <protection hidden="1"/>
    </xf>
    <xf numFmtId="0" fontId="0" fillId="2" borderId="42" xfId="1" applyFont="1" applyFill="1" applyBorder="1" applyAlignment="1" applyProtection="1">
      <alignment horizontal="left" indent="1"/>
      <protection hidden="1"/>
    </xf>
    <xf numFmtId="0" fontId="1" fillId="2" borderId="32" xfId="1" applyFont="1" applyFill="1" applyBorder="1" applyAlignment="1" applyProtection="1">
      <alignment horizontal="left" indent="1"/>
      <protection hidden="1"/>
    </xf>
    <xf numFmtId="0" fontId="1" fillId="2" borderId="38" xfId="1" applyFont="1" applyFill="1" applyBorder="1" applyAlignment="1" applyProtection="1">
      <alignment horizontal="left" indent="1"/>
      <protection hidden="1"/>
    </xf>
    <xf numFmtId="0" fontId="1" fillId="2" borderId="36" xfId="1" applyFont="1" applyFill="1" applyBorder="1" applyAlignment="1" applyProtection="1">
      <alignment horizontal="left" indent="1"/>
      <protection hidden="1"/>
    </xf>
    <xf numFmtId="0" fontId="1" fillId="2" borderId="30" xfId="1" applyFont="1" applyFill="1" applyBorder="1" applyAlignment="1" applyProtection="1">
      <alignment horizontal="left" indent="1"/>
      <protection hidden="1"/>
    </xf>
    <xf numFmtId="0" fontId="7" fillId="2" borderId="0" xfId="1" applyFont="1" applyFill="1" applyAlignment="1" applyProtection="1">
      <alignment horizontal="left" indent="1"/>
      <protection hidden="1"/>
    </xf>
    <xf numFmtId="0" fontId="7" fillId="2" borderId="29" xfId="1" applyFont="1" applyFill="1" applyBorder="1" applyAlignment="1" applyProtection="1">
      <alignment horizontal="left" indent="1"/>
      <protection hidden="1"/>
    </xf>
    <xf numFmtId="0" fontId="1" fillId="2" borderId="29" xfId="1" applyFont="1" applyFill="1" applyBorder="1" applyAlignment="1" applyProtection="1">
      <alignment horizontal="left" indent="1"/>
      <protection hidden="1"/>
    </xf>
    <xf numFmtId="0" fontId="1" fillId="2" borderId="0" xfId="1" applyFont="1" applyFill="1" applyAlignment="1" applyProtection="1">
      <alignment horizontal="right"/>
      <protection hidden="1"/>
    </xf>
    <xf numFmtId="0" fontId="5" fillId="2" borderId="0" xfId="1" applyFont="1" applyFill="1" applyProtection="1">
      <protection hidden="1"/>
    </xf>
    <xf numFmtId="0" fontId="1" fillId="2" borderId="0" xfId="1" applyFont="1" applyFill="1" applyAlignment="1" applyProtection="1">
      <alignment horizontal="right" indent="1"/>
      <protection hidden="1"/>
    </xf>
    <xf numFmtId="0" fontId="2" fillId="2" borderId="0" xfId="1" applyFont="1" applyFill="1" applyAlignment="1" applyProtection="1">
      <alignment horizontal="center" vertical="center"/>
      <protection hidden="1"/>
    </xf>
    <xf numFmtId="0" fontId="6" fillId="3" borderId="28" xfId="1" applyFont="1" applyFill="1" applyBorder="1" applyAlignment="1" applyProtection="1">
      <alignment horizontal="center" vertical="center"/>
      <protection hidden="1"/>
    </xf>
    <xf numFmtId="0" fontId="5" fillId="2" borderId="28" xfId="1" applyFont="1" applyFill="1" applyBorder="1" applyAlignment="1" applyProtection="1">
      <alignment horizontal="center" vertical="center"/>
      <protection hidden="1"/>
    </xf>
    <xf numFmtId="0" fontId="4" fillId="2" borderId="28" xfId="1" applyFont="1" applyFill="1" applyBorder="1" applyAlignment="1" applyProtection="1">
      <alignment horizontal="center" vertical="center"/>
      <protection hidden="1"/>
    </xf>
    <xf numFmtId="0" fontId="14" fillId="2" borderId="27" xfId="1" applyFont="1" applyFill="1" applyBorder="1" applyAlignment="1" applyProtection="1">
      <alignment horizontal="center" vertical="center"/>
      <protection hidden="1"/>
    </xf>
    <xf numFmtId="0" fontId="4" fillId="2" borderId="26" xfId="1" applyFont="1" applyFill="1" applyBorder="1" applyAlignment="1" applyProtection="1">
      <alignment horizontal="center" vertical="center"/>
      <protection hidden="1"/>
    </xf>
    <xf numFmtId="0" fontId="4" fillId="2" borderId="25" xfId="1" applyFont="1" applyFill="1" applyBorder="1" applyAlignment="1" applyProtection="1">
      <alignment horizontal="center" vertical="center"/>
      <protection hidden="1"/>
    </xf>
    <xf numFmtId="0" fontId="2" fillId="2" borderId="24" xfId="1" applyFont="1" applyFill="1" applyBorder="1" applyAlignment="1" applyProtection="1">
      <alignment horizontal="right" vertical="center"/>
      <protection hidden="1"/>
    </xf>
    <xf numFmtId="0" fontId="0" fillId="2" borderId="23" xfId="1" applyFont="1" applyFill="1" applyBorder="1" applyAlignment="1" applyProtection="1">
      <alignment vertical="center"/>
      <protection hidden="1"/>
    </xf>
    <xf numFmtId="0" fontId="0" fillId="2" borderId="1" xfId="1" applyFont="1" applyFill="1" applyBorder="1" applyAlignment="1" applyProtection="1">
      <alignment vertical="center"/>
      <protection hidden="1"/>
    </xf>
    <xf numFmtId="0" fontId="4" fillId="2" borderId="20" xfId="1" applyFont="1" applyFill="1" applyBorder="1" applyAlignment="1" applyProtection="1">
      <alignment horizontal="center" vertical="center"/>
      <protection hidden="1"/>
    </xf>
    <xf numFmtId="0" fontId="4" fillId="2" borderId="22" xfId="1" applyFont="1" applyFill="1" applyBorder="1" applyAlignment="1" applyProtection="1">
      <alignment horizontal="center" vertical="center"/>
      <protection hidden="1"/>
    </xf>
    <xf numFmtId="0" fontId="4" fillId="2" borderId="21" xfId="1" applyFont="1" applyFill="1" applyBorder="1" applyAlignment="1" applyProtection="1">
      <alignment horizontal="center" vertical="center"/>
      <protection hidden="1"/>
    </xf>
    <xf numFmtId="0" fontId="13" fillId="2" borderId="21"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13" fillId="2" borderId="20" xfId="1" applyFont="1" applyFill="1" applyBorder="1" applyAlignment="1" applyProtection="1">
      <alignment horizontal="center" vertical="center"/>
      <protection hidden="1"/>
    </xf>
    <xf numFmtId="0" fontId="0" fillId="2" borderId="15" xfId="1" applyFont="1" applyFill="1" applyBorder="1" applyAlignment="1" applyProtection="1">
      <alignment horizontal="center" vertical="center"/>
      <protection hidden="1"/>
    </xf>
    <xf numFmtId="0" fontId="0" fillId="2" borderId="18" xfId="1" applyFont="1" applyFill="1" applyBorder="1" applyAlignment="1" applyProtection="1">
      <alignment horizontal="center" vertical="center"/>
      <protection hidden="1"/>
    </xf>
    <xf numFmtId="0" fontId="0" fillId="2" borderId="17" xfId="1" applyFont="1" applyFill="1" applyBorder="1" applyAlignment="1" applyProtection="1">
      <alignment horizontal="center" vertical="center"/>
      <protection locked="0" hidden="1"/>
    </xf>
    <xf numFmtId="0" fontId="0" fillId="2" borderId="16" xfId="1" applyFont="1" applyFill="1" applyBorder="1" applyAlignment="1" applyProtection="1">
      <alignment horizontal="center" vertical="center"/>
      <protection locked="0" hidden="1"/>
    </xf>
    <xf numFmtId="0" fontId="1" fillId="2" borderId="15" xfId="1" applyFont="1" applyFill="1" applyBorder="1" applyAlignment="1" applyProtection="1">
      <alignment horizontal="center" vertical="center"/>
      <protection hidden="1"/>
    </xf>
    <xf numFmtId="0" fontId="3" fillId="2" borderId="0" xfId="1" applyFont="1" applyFill="1" applyAlignment="1" applyProtection="1">
      <alignment horizontal="center" vertical="center"/>
      <protection hidden="1"/>
    </xf>
    <xf numFmtId="0" fontId="0" fillId="2" borderId="11" xfId="1" applyFont="1" applyFill="1" applyBorder="1" applyAlignment="1" applyProtection="1">
      <alignment horizontal="center" vertical="center"/>
      <protection hidden="1"/>
    </xf>
    <xf numFmtId="0" fontId="0" fillId="2" borderId="14" xfId="1" applyFont="1" applyFill="1" applyBorder="1" applyAlignment="1" applyProtection="1">
      <alignment horizontal="center" vertical="center"/>
      <protection hidden="1"/>
    </xf>
    <xf numFmtId="0" fontId="0" fillId="2" borderId="13" xfId="1" applyFont="1" applyFill="1" applyBorder="1" applyAlignment="1" applyProtection="1">
      <alignment horizontal="center" vertical="center"/>
      <protection locked="0" hidden="1"/>
    </xf>
    <xf numFmtId="0" fontId="0" fillId="2" borderId="12" xfId="1" applyFont="1" applyFill="1" applyBorder="1" applyAlignment="1" applyProtection="1">
      <alignment horizontal="center" vertical="center"/>
      <protection locked="0" hidden="1"/>
    </xf>
    <xf numFmtId="0" fontId="1" fillId="2" borderId="11" xfId="1" applyFont="1" applyFill="1" applyBorder="1" applyAlignment="1" applyProtection="1">
      <alignment horizontal="center" vertical="center"/>
      <protection hidden="1"/>
    </xf>
    <xf numFmtId="0" fontId="0" fillId="2" borderId="7" xfId="1" applyFont="1" applyFill="1" applyBorder="1" applyAlignment="1" applyProtection="1">
      <alignment horizontal="center" vertical="center"/>
      <protection hidden="1"/>
    </xf>
    <xf numFmtId="0" fontId="0" fillId="2" borderId="10" xfId="1" applyFont="1" applyFill="1" applyBorder="1" applyAlignment="1" applyProtection="1">
      <alignment horizontal="center" vertical="center"/>
      <protection hidden="1"/>
    </xf>
    <xf numFmtId="0" fontId="0" fillId="2" borderId="9" xfId="1" applyFont="1" applyFill="1" applyBorder="1" applyAlignment="1" applyProtection="1">
      <alignment horizontal="center" vertical="center"/>
      <protection locked="0" hidden="1"/>
    </xf>
    <xf numFmtId="0" fontId="0" fillId="2" borderId="8" xfId="1" applyFont="1" applyFill="1" applyBorder="1" applyAlignment="1" applyProtection="1">
      <alignment horizontal="center" vertical="center"/>
      <protection locked="0" hidden="1"/>
    </xf>
    <xf numFmtId="0" fontId="1" fillId="2" borderId="7" xfId="1" applyFont="1" applyFill="1" applyBorder="1" applyAlignment="1" applyProtection="1">
      <alignment horizontal="center" vertical="center"/>
      <protection hidden="1"/>
    </xf>
    <xf numFmtId="0" fontId="1" fillId="2" borderId="6" xfId="1" applyFont="1" applyFill="1" applyBorder="1" applyAlignment="1" applyProtection="1">
      <alignment horizontal="center" vertical="top"/>
      <protection hidden="1"/>
    </xf>
    <xf numFmtId="0" fontId="1" fillId="2" borderId="5" xfId="1" applyFont="1" applyFill="1" applyBorder="1" applyAlignment="1" applyProtection="1">
      <alignment horizontal="center" vertical="top"/>
      <protection hidden="1"/>
    </xf>
    <xf numFmtId="0" fontId="1" fillId="2" borderId="4" xfId="1" applyFont="1" applyFill="1" applyBorder="1" applyAlignment="1" applyProtection="1">
      <alignment horizontal="center" vertical="top"/>
      <protection hidden="1"/>
    </xf>
    <xf numFmtId="0" fontId="1" fillId="2" borderId="3" xfId="1" applyFont="1" applyFill="1" applyBorder="1" applyAlignment="1" applyProtection="1">
      <alignment horizontal="center" vertical="top"/>
      <protection hidden="1"/>
    </xf>
    <xf numFmtId="0" fontId="1" fillId="2" borderId="2" xfId="1" applyFont="1" applyFill="1" applyBorder="1" applyAlignment="1" applyProtection="1">
      <alignment horizontal="center" vertical="top"/>
      <protection hidden="1"/>
    </xf>
    <xf numFmtId="0" fontId="2" fillId="3" borderId="1" xfId="1" applyFont="1" applyFill="1" applyBorder="1" applyAlignment="1" applyProtection="1">
      <alignment horizontal="left" vertical="top" indent="1"/>
      <protection hidden="1"/>
    </xf>
    <xf numFmtId="0" fontId="14" fillId="2" borderId="22" xfId="1" applyFont="1" applyFill="1" applyBorder="1" applyAlignment="1" applyProtection="1">
      <alignment horizontal="center" vertical="center"/>
      <protection hidden="1"/>
    </xf>
    <xf numFmtId="0" fontId="4" fillId="2" borderId="27" xfId="1" applyFont="1" applyFill="1" applyBorder="1" applyAlignment="1" applyProtection="1">
      <alignment horizontal="center" vertical="center"/>
      <protection hidden="1"/>
    </xf>
    <xf numFmtId="0" fontId="1" fillId="2" borderId="0" xfId="1" applyFont="1" applyFill="1" applyAlignment="1" applyProtection="1">
      <alignment horizontal="right"/>
      <protection hidden="1"/>
    </xf>
    <xf numFmtId="0" fontId="15" fillId="2" borderId="0" xfId="2" applyProtection="1">
      <protection hidden="1"/>
    </xf>
    <xf numFmtId="0" fontId="15" fillId="2" borderId="0" xfId="2" applyFill="1" applyProtection="1">
      <protection hidden="1"/>
    </xf>
    <xf numFmtId="49" fontId="15" fillId="2" borderId="0" xfId="2" applyNumberFormat="1" applyProtection="1">
      <protection hidden="1"/>
    </xf>
    <xf numFmtId="0" fontId="15" fillId="2" borderId="0" xfId="2" applyBorder="1" applyProtection="1">
      <protection hidden="1"/>
    </xf>
    <xf numFmtId="0" fontId="15" fillId="2" borderId="0" xfId="2" applyFont="1" applyBorder="1" applyProtection="1">
      <protection hidden="1"/>
    </xf>
    <xf numFmtId="49" fontId="16" fillId="2" borderId="0" xfId="2" applyNumberFormat="1" applyFont="1" applyFill="1" applyBorder="1" applyAlignment="1" applyProtection="1">
      <alignment horizontal="center"/>
      <protection hidden="1"/>
    </xf>
    <xf numFmtId="0" fontId="17" fillId="2" borderId="0" xfId="2" applyFont="1" applyFill="1" applyBorder="1" applyProtection="1">
      <protection hidden="1"/>
    </xf>
    <xf numFmtId="1" fontId="15" fillId="2" borderId="0" xfId="2" applyNumberFormat="1" applyFont="1" applyFill="1" applyBorder="1" applyProtection="1">
      <protection hidden="1"/>
    </xf>
    <xf numFmtId="0" fontId="16" fillId="2" borderId="0" xfId="2" applyFont="1" applyFill="1" applyBorder="1" applyProtection="1">
      <protection hidden="1"/>
    </xf>
    <xf numFmtId="1" fontId="15" fillId="2" borderId="0" xfId="2" applyNumberFormat="1" applyFont="1" applyFill="1" applyBorder="1" applyAlignment="1" applyProtection="1">
      <alignment horizontal="center"/>
      <protection hidden="1"/>
    </xf>
    <xf numFmtId="0" fontId="15" fillId="2" borderId="0" xfId="2" applyFill="1" applyBorder="1" applyAlignment="1" applyProtection="1">
      <alignment horizontal="center"/>
      <protection hidden="1"/>
    </xf>
    <xf numFmtId="0" fontId="15" fillId="2" borderId="0" xfId="2" applyFill="1" applyAlignment="1" applyProtection="1">
      <alignment vertical="center" wrapText="1"/>
    </xf>
    <xf numFmtId="0" fontId="15" fillId="2" borderId="0" xfId="2" applyFill="1" applyAlignment="1" applyProtection="1">
      <alignment horizontal="center"/>
    </xf>
    <xf numFmtId="0" fontId="15" fillId="4" borderId="75" xfId="2" applyFill="1" applyBorder="1" applyAlignment="1" applyProtection="1">
      <protection locked="0"/>
    </xf>
    <xf numFmtId="0" fontId="15" fillId="4" borderId="75" xfId="2" applyFont="1" applyFill="1" applyBorder="1" applyAlignment="1" applyProtection="1">
      <alignment horizontal="center"/>
      <protection locked="0"/>
    </xf>
    <xf numFmtId="0" fontId="15" fillId="4" borderId="75" xfId="2" applyFont="1" applyFill="1" applyBorder="1" applyAlignment="1" applyProtection="1">
      <protection locked="0"/>
    </xf>
    <xf numFmtId="0" fontId="15" fillId="4" borderId="75" xfId="2" applyFill="1" applyBorder="1" applyAlignment="1" applyProtection="1">
      <alignment horizontal="center"/>
      <protection locked="0"/>
    </xf>
    <xf numFmtId="0" fontId="15" fillId="4" borderId="76" xfId="2" applyFill="1" applyBorder="1" applyAlignment="1" applyProtection="1">
      <protection locked="0"/>
    </xf>
    <xf numFmtId="0" fontId="15" fillId="4" borderId="76" xfId="2" applyFill="1" applyBorder="1" applyAlignment="1" applyProtection="1">
      <alignment horizontal="center"/>
      <protection locked="0"/>
    </xf>
    <xf numFmtId="0" fontId="15" fillId="4" borderId="76" xfId="2" applyFont="1" applyFill="1" applyBorder="1" applyAlignment="1" applyProtection="1">
      <protection locked="0"/>
    </xf>
    <xf numFmtId="0" fontId="15" fillId="2" borderId="0" xfId="2" applyFont="1" applyFill="1" applyAlignment="1" applyProtection="1">
      <alignment horizontal="center"/>
      <protection hidden="1"/>
    </xf>
    <xf numFmtId="0" fontId="15" fillId="2" borderId="0" xfId="2" applyFill="1" applyAlignment="1" applyProtection="1">
      <alignment horizontal="center"/>
      <protection hidden="1"/>
    </xf>
    <xf numFmtId="0" fontId="18" fillId="5" borderId="0" xfId="2" applyFont="1" applyFill="1" applyBorder="1" applyAlignment="1" applyProtection="1">
      <protection hidden="1"/>
    </xf>
    <xf numFmtId="0" fontId="19" fillId="5" borderId="0" xfId="2" applyFont="1" applyFill="1" applyBorder="1" applyAlignment="1" applyProtection="1">
      <alignment horizontal="center"/>
      <protection hidden="1"/>
    </xf>
    <xf numFmtId="0" fontId="18" fillId="2" borderId="0" xfId="2" applyFont="1" applyAlignment="1" applyProtection="1">
      <protection hidden="1"/>
    </xf>
    <xf numFmtId="0" fontId="20" fillId="2" borderId="0" xfId="2" applyFont="1" applyAlignment="1" applyProtection="1">
      <protection hidden="1"/>
    </xf>
    <xf numFmtId="0" fontId="20" fillId="2" borderId="0" xfId="2" applyFont="1" applyAlignment="1" applyProtection="1">
      <protection hidden="1"/>
    </xf>
    <xf numFmtId="0" fontId="21" fillId="2" borderId="0" xfId="2" applyFont="1" applyBorder="1" applyProtection="1">
      <protection hidden="1"/>
    </xf>
    <xf numFmtId="1" fontId="21" fillId="2" borderId="78" xfId="2" applyNumberFormat="1" applyFont="1" applyFill="1" applyBorder="1" applyAlignment="1" applyProtection="1">
      <alignment horizontal="center"/>
    </xf>
    <xf numFmtId="0" fontId="18" fillId="2" borderId="0" xfId="2" applyFont="1" applyAlignment="1" applyProtection="1">
      <protection hidden="1"/>
    </xf>
    <xf numFmtId="1" fontId="15" fillId="2" borderId="78" xfId="2" applyNumberFormat="1" applyFont="1" applyFill="1" applyBorder="1" applyAlignment="1" applyProtection="1">
      <alignment horizontal="center"/>
    </xf>
    <xf numFmtId="0" fontId="23" fillId="2" borderId="0" xfId="2" applyFont="1" applyAlignment="1" applyProtection="1">
      <protection hidden="1"/>
    </xf>
    <xf numFmtId="0" fontId="25" fillId="2" borderId="0" xfId="2" applyFont="1" applyBorder="1" applyProtection="1">
      <protection hidden="1"/>
    </xf>
    <xf numFmtId="1" fontId="25" fillId="2" borderId="78" xfId="2" applyNumberFormat="1" applyFont="1" applyFill="1" applyBorder="1" applyAlignment="1" applyProtection="1">
      <alignment horizontal="center"/>
    </xf>
    <xf numFmtId="1" fontId="27" fillId="2" borderId="78" xfId="2" applyNumberFormat="1" applyFont="1" applyFill="1" applyBorder="1" applyAlignment="1" applyProtection="1">
      <alignment horizontal="center"/>
    </xf>
    <xf numFmtId="0" fontId="23" fillId="2" borderId="0" xfId="2" applyFont="1" applyAlignment="1" applyProtection="1">
      <protection hidden="1"/>
    </xf>
    <xf numFmtId="0" fontId="18" fillId="2" borderId="0" xfId="2" applyFont="1" applyBorder="1" applyAlignment="1" applyProtection="1">
      <protection hidden="1"/>
    </xf>
    <xf numFmtId="0" fontId="15" fillId="2" borderId="0" xfId="2" applyFill="1" applyBorder="1" applyProtection="1">
      <protection hidden="1"/>
    </xf>
    <xf numFmtId="49" fontId="15" fillId="2" borderId="0" xfId="2" applyNumberFormat="1" applyBorder="1" applyProtection="1">
      <protection hidden="1"/>
    </xf>
    <xf numFmtId="0" fontId="18" fillId="2" borderId="79" xfId="2" applyFont="1" applyBorder="1" applyAlignment="1" applyProtection="1">
      <protection hidden="1"/>
    </xf>
    <xf numFmtId="0" fontId="15" fillId="2" borderId="0" xfId="2" applyBorder="1" applyAlignment="1" applyProtection="1">
      <protection hidden="1"/>
    </xf>
    <xf numFmtId="0" fontId="15" fillId="2" borderId="83" xfId="2" applyFont="1" applyBorder="1" applyProtection="1">
      <protection hidden="1"/>
    </xf>
    <xf numFmtId="1" fontId="18" fillId="2" borderId="83" xfId="2" applyNumberFormat="1" applyFont="1" applyFill="1" applyBorder="1" applyAlignment="1" applyProtection="1">
      <alignment horizontal="center"/>
    </xf>
    <xf numFmtId="0" fontId="15" fillId="2" borderId="0" xfId="2" applyFill="1" applyAlignment="1" applyProtection="1">
      <protection locked="0"/>
    </xf>
    <xf numFmtId="0" fontId="16" fillId="2" borderId="0" xfId="2" applyFont="1" applyBorder="1" applyAlignment="1" applyProtection="1">
      <protection hidden="1"/>
    </xf>
    <xf numFmtId="0" fontId="18" fillId="2" borderId="0" xfId="2" applyFont="1" applyFill="1" applyAlignment="1" applyProtection="1">
      <alignment horizontal="center"/>
    </xf>
    <xf numFmtId="0" fontId="15" fillId="4" borderId="0" xfId="2" applyFill="1" applyAlignment="1" applyProtection="1">
      <protection locked="0"/>
    </xf>
    <xf numFmtId="0" fontId="15" fillId="4" borderId="0" xfId="2" applyFont="1" applyFill="1" applyAlignment="1" applyProtection="1">
      <protection locked="0"/>
    </xf>
    <xf numFmtId="0" fontId="15" fillId="2" borderId="0" xfId="2" applyAlignment="1" applyProtection="1">
      <protection hidden="1"/>
    </xf>
    <xf numFmtId="165" fontId="35" fillId="2" borderId="0" xfId="2" applyNumberFormat="1" applyFont="1" applyFill="1" applyAlignment="1" applyProtection="1">
      <alignment horizontal="center"/>
    </xf>
    <xf numFmtId="0" fontId="35" fillId="2" borderId="0" xfId="2" applyFont="1" applyFill="1" applyAlignment="1" applyProtection="1">
      <alignment horizontal="center"/>
    </xf>
    <xf numFmtId="165" fontId="36" fillId="2" borderId="0" xfId="2" applyNumberFormat="1" applyFont="1" applyAlignment="1" applyProtection="1">
      <protection hidden="1"/>
    </xf>
    <xf numFmtId="165" fontId="36" fillId="2" borderId="0" xfId="2" applyNumberFormat="1" applyFont="1" applyBorder="1" applyProtection="1">
      <protection hidden="1"/>
    </xf>
    <xf numFmtId="0" fontId="23" fillId="2" borderId="0" xfId="2" applyFont="1" applyFill="1" applyAlignment="1" applyProtection="1">
      <alignment horizontal="center"/>
    </xf>
    <xf numFmtId="165" fontId="37" fillId="2" borderId="0" xfId="2" applyNumberFormat="1" applyFont="1" applyAlignment="1" applyProtection="1">
      <protection hidden="1"/>
    </xf>
    <xf numFmtId="165" fontId="37" fillId="2" borderId="0" xfId="2" applyNumberFormat="1" applyFont="1" applyBorder="1" applyProtection="1">
      <protection hidden="1"/>
    </xf>
    <xf numFmtId="0" fontId="38" fillId="2" borderId="0" xfId="2" applyFont="1" applyFill="1" applyAlignment="1" applyProtection="1">
      <alignment horizontal="center"/>
    </xf>
    <xf numFmtId="165" fontId="37" fillId="2" borderId="0" xfId="2" applyNumberFormat="1" applyFont="1" applyProtection="1">
      <protection hidden="1"/>
    </xf>
    <xf numFmtId="1" fontId="15" fillId="2" borderId="0" xfId="2" applyNumberFormat="1" applyFill="1" applyBorder="1" applyProtection="1">
      <protection hidden="1"/>
    </xf>
    <xf numFmtId="0" fontId="37" fillId="2" borderId="0" xfId="2" applyFont="1" applyAlignment="1" applyProtection="1">
      <alignment horizontal="center"/>
      <protection hidden="1"/>
    </xf>
    <xf numFmtId="0" fontId="39" fillId="2" borderId="0" xfId="2" applyFont="1" applyProtection="1">
      <protection hidden="1"/>
    </xf>
    <xf numFmtId="0" fontId="15" fillId="2" borderId="0" xfId="2" applyProtection="1">
      <protection locked="0" hidden="1"/>
    </xf>
    <xf numFmtId="49" fontId="15" fillId="2" borderId="0" xfId="2" applyNumberFormat="1" applyProtection="1">
      <protection locked="0" hidden="1"/>
    </xf>
    <xf numFmtId="0" fontId="40" fillId="2" borderId="0" xfId="2" applyFont="1" applyFill="1" applyAlignment="1" applyProtection="1">
      <protection locked="0"/>
    </xf>
    <xf numFmtId="49" fontId="40" fillId="2" borderId="0" xfId="2" applyNumberFormat="1" applyFont="1" applyAlignment="1" applyProtection="1">
      <alignment horizontal="center"/>
      <protection locked="0" hidden="1"/>
    </xf>
    <xf numFmtId="49" fontId="40" fillId="2" borderId="0" xfId="2" applyNumberFormat="1" applyFont="1" applyProtection="1">
      <protection locked="0" hidden="1"/>
    </xf>
    <xf numFmtId="0" fontId="15" fillId="2" borderId="86" xfId="2" applyBorder="1" applyAlignment="1" applyProtection="1">
      <alignment horizontal="center"/>
      <protection locked="0" hidden="1"/>
    </xf>
    <xf numFmtId="165" fontId="15" fillId="2" borderId="88" xfId="2" applyNumberFormat="1" applyFont="1" applyBorder="1" applyAlignment="1" applyProtection="1">
      <alignment horizontal="center"/>
      <protection locked="0" hidden="1"/>
    </xf>
    <xf numFmtId="0" fontId="15" fillId="2" borderId="90" xfId="2" applyBorder="1" applyAlignment="1" applyProtection="1">
      <alignment horizontal="center"/>
      <protection locked="0" hidden="1"/>
    </xf>
    <xf numFmtId="165" fontId="15" fillId="2" borderId="0" xfId="2" applyNumberFormat="1" applyFont="1" applyBorder="1" applyAlignment="1" applyProtection="1">
      <alignment horizontal="center"/>
      <protection locked="0" hidden="1"/>
    </xf>
    <xf numFmtId="0" fontId="36" fillId="4" borderId="75" xfId="2" applyFont="1" applyFill="1" applyBorder="1" applyProtection="1">
      <protection locked="0" hidden="1"/>
    </xf>
    <xf numFmtId="49" fontId="36" fillId="4" borderId="75" xfId="2" applyNumberFormat="1" applyFont="1" applyFill="1" applyBorder="1" applyProtection="1">
      <protection locked="0" hidden="1"/>
    </xf>
    <xf numFmtId="0" fontId="41" fillId="4" borderId="75" xfId="2" applyFont="1" applyFill="1" applyBorder="1" applyAlignment="1" applyProtection="1">
      <protection locked="0"/>
    </xf>
    <xf numFmtId="49" fontId="41" fillId="4" borderId="75" xfId="2" applyNumberFormat="1" applyFont="1" applyFill="1" applyBorder="1" applyAlignment="1" applyProtection="1">
      <alignment horizontal="center"/>
      <protection locked="0" hidden="1"/>
    </xf>
    <xf numFmtId="49" fontId="41" fillId="4" borderId="75" xfId="2" applyNumberFormat="1" applyFont="1" applyFill="1" applyBorder="1" applyProtection="1">
      <protection locked="0" hidden="1"/>
    </xf>
    <xf numFmtId="165" fontId="40" fillId="2" borderId="90" xfId="2" applyNumberFormat="1" applyFont="1" applyBorder="1" applyAlignment="1" applyProtection="1">
      <alignment horizontal="center"/>
      <protection locked="0" hidden="1"/>
    </xf>
    <xf numFmtId="0" fontId="15" fillId="4" borderId="75" xfId="2" applyFont="1" applyFill="1" applyBorder="1" applyProtection="1">
      <protection locked="0" hidden="1"/>
    </xf>
    <xf numFmtId="49" fontId="15" fillId="4" borderId="75" xfId="2" applyNumberFormat="1" applyFont="1" applyFill="1" applyBorder="1" applyProtection="1">
      <protection locked="0" hidden="1"/>
    </xf>
    <xf numFmtId="0" fontId="40" fillId="4" borderId="75" xfId="2" applyFont="1" applyFill="1" applyBorder="1" applyAlignment="1" applyProtection="1">
      <protection locked="0"/>
    </xf>
    <xf numFmtId="49" fontId="40" fillId="4" borderId="75" xfId="2" applyNumberFormat="1" applyFont="1" applyFill="1" applyBorder="1" applyAlignment="1" applyProtection="1">
      <alignment horizontal="center"/>
      <protection locked="0" hidden="1"/>
    </xf>
    <xf numFmtId="49" fontId="40" fillId="4" borderId="75" xfId="2" applyNumberFormat="1" applyFont="1" applyFill="1" applyBorder="1" applyProtection="1">
      <protection locked="0" hidden="1"/>
    </xf>
    <xf numFmtId="0" fontId="15" fillId="4" borderId="0" xfId="2" applyFont="1" applyFill="1" applyProtection="1">
      <protection locked="0" hidden="1"/>
    </xf>
    <xf numFmtId="49" fontId="15" fillId="4" borderId="0" xfId="2" applyNumberFormat="1" applyFont="1" applyFill="1" applyProtection="1">
      <protection locked="0" hidden="1"/>
    </xf>
    <xf numFmtId="49" fontId="42" fillId="4" borderId="0" xfId="2" applyNumberFormat="1" applyFont="1" applyFill="1" applyProtection="1">
      <protection locked="0" hidden="1"/>
    </xf>
    <xf numFmtId="0" fontId="42" fillId="4" borderId="0" xfId="2" applyFont="1" applyFill="1" applyProtection="1">
      <protection locked="0" hidden="1"/>
    </xf>
    <xf numFmtId="0" fontId="43" fillId="4" borderId="0" xfId="2" applyFont="1" applyFill="1" applyAlignment="1" applyProtection="1">
      <protection locked="0"/>
    </xf>
    <xf numFmtId="49" fontId="43" fillId="4" borderId="0" xfId="2" applyNumberFormat="1" applyFont="1" applyFill="1" applyAlignment="1" applyProtection="1">
      <alignment horizontal="center"/>
      <protection locked="0" hidden="1"/>
    </xf>
    <xf numFmtId="49" fontId="40" fillId="4" borderId="0" xfId="2" applyNumberFormat="1" applyFont="1" applyFill="1" applyProtection="1">
      <protection locked="0" hidden="1"/>
    </xf>
    <xf numFmtId="0" fontId="40" fillId="4" borderId="0" xfId="2" applyFont="1" applyFill="1" applyAlignment="1" applyProtection="1">
      <protection locked="0"/>
    </xf>
    <xf numFmtId="49" fontId="40" fillId="4" borderId="0" xfId="2" applyNumberFormat="1" applyFont="1" applyFill="1" applyAlignment="1" applyProtection="1">
      <alignment horizontal="center"/>
      <protection locked="0" hidden="1"/>
    </xf>
    <xf numFmtId="0" fontId="40" fillId="2" borderId="78"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7" xfId="2" applyFont="1" applyBorder="1" applyAlignment="1" applyProtection="1">
      <alignment horizontal="center"/>
      <protection locked="0" hidden="1"/>
    </xf>
    <xf numFmtId="0" fontId="40" fillId="2" borderId="78" xfId="2" applyFont="1" applyBorder="1" applyAlignment="1" applyProtection="1">
      <alignment shrinkToFit="1"/>
      <protection locked="0" hidden="1"/>
    </xf>
    <xf numFmtId="0" fontId="40" fillId="2" borderId="77" xfId="2" applyFont="1" applyBorder="1" applyAlignment="1" applyProtection="1">
      <alignment shrinkToFit="1"/>
      <protection locked="0" hidden="1"/>
    </xf>
    <xf numFmtId="0" fontId="15" fillId="2" borderId="90" xfId="2" applyFont="1" applyBorder="1" applyProtection="1">
      <protection locked="0" hidden="1"/>
    </xf>
    <xf numFmtId="0" fontId="15" fillId="2" borderId="91" xfId="2" applyBorder="1" applyAlignment="1" applyProtection="1">
      <alignment horizontal="center"/>
      <protection locked="0" hidden="1"/>
    </xf>
    <xf numFmtId="0" fontId="40" fillId="4" borderId="75" xfId="2" applyFont="1" applyFill="1" applyBorder="1" applyProtection="1">
      <protection locked="0"/>
    </xf>
    <xf numFmtId="0" fontId="44" fillId="2" borderId="86" xfId="2" applyFont="1" applyBorder="1" applyAlignment="1" applyProtection="1">
      <alignment horizontal="center"/>
      <protection hidden="1"/>
    </xf>
    <xf numFmtId="0" fontId="47" fillId="2" borderId="87" xfId="2" applyFont="1" applyBorder="1" applyAlignment="1" applyProtection="1">
      <alignment vertical="center" textRotation="41"/>
      <protection hidden="1"/>
    </xf>
    <xf numFmtId="0" fontId="15" fillId="5" borderId="0" xfId="2" applyFill="1" applyProtection="1">
      <protection hidden="1"/>
    </xf>
    <xf numFmtId="49" fontId="15" fillId="5" borderId="0" xfId="2" applyNumberFormat="1" applyFill="1" applyProtection="1">
      <protection hidden="1"/>
    </xf>
    <xf numFmtId="0" fontId="44" fillId="2" borderId="91" xfId="2" applyFont="1" applyBorder="1" applyAlignment="1" applyProtection="1">
      <alignment horizontal="center"/>
      <protection hidden="1"/>
    </xf>
    <xf numFmtId="0" fontId="47" fillId="2" borderId="92" xfId="2" applyFont="1" applyBorder="1" applyAlignment="1" applyProtection="1">
      <alignment vertical="center" textRotation="41"/>
      <protection hidden="1"/>
    </xf>
    <xf numFmtId="3" fontId="15" fillId="2" borderId="0" xfId="2" applyNumberFormat="1" applyAlignment="1" applyProtection="1">
      <protection hidden="1"/>
    </xf>
    <xf numFmtId="0" fontId="40" fillId="2" borderId="0" xfId="2" applyFont="1" applyAlignment="1" applyProtection="1">
      <protection hidden="1"/>
    </xf>
    <xf numFmtId="3" fontId="40" fillId="2" borderId="0" xfId="2" applyNumberFormat="1" applyFont="1" applyAlignment="1" applyProtection="1">
      <alignment horizontal="center"/>
      <protection hidden="1"/>
    </xf>
    <xf numFmtId="49" fontId="40" fillId="2" borderId="0" xfId="2" applyNumberFormat="1" applyFont="1" applyProtection="1">
      <protection hidden="1"/>
    </xf>
    <xf numFmtId="0" fontId="40" fillId="2" borderId="86" xfId="2" applyFont="1" applyBorder="1" applyProtection="1">
      <protection hidden="1"/>
    </xf>
    <xf numFmtId="49" fontId="40" fillId="5" borderId="0" xfId="2" applyNumberFormat="1" applyFont="1" applyFill="1" applyProtection="1">
      <protection hidden="1"/>
    </xf>
    <xf numFmtId="0" fontId="40" fillId="2" borderId="0" xfId="2" applyFont="1" applyProtection="1">
      <protection hidden="1"/>
    </xf>
    <xf numFmtId="0" fontId="15" fillId="2" borderId="0" xfId="2" applyBorder="1" applyAlignment="1" applyProtection="1">
      <alignment horizontal="left" indent="1"/>
      <protection hidden="1"/>
    </xf>
    <xf numFmtId="0" fontId="50" fillId="2" borderId="0" xfId="2" applyFont="1" applyBorder="1" applyAlignment="1" applyProtection="1">
      <alignment horizontal="center"/>
      <protection hidden="1"/>
    </xf>
    <xf numFmtId="0" fontId="15" fillId="2" borderId="0" xfId="2" applyFill="1" applyAlignment="1" applyProtection="1">
      <alignment horizontal="center"/>
      <protection hidden="1"/>
    </xf>
    <xf numFmtId="0" fontId="50" fillId="2" borderId="0" xfId="2" applyFont="1" applyBorder="1" applyAlignment="1" applyProtection="1">
      <alignment horizontal="left" indent="1"/>
      <protection hidden="1"/>
    </xf>
    <xf numFmtId="0" fontId="18" fillId="2" borderId="0" xfId="2" applyFont="1" applyBorder="1" applyAlignment="1" applyProtection="1">
      <alignment horizontal="left" indent="1"/>
      <protection hidden="1"/>
    </xf>
    <xf numFmtId="0" fontId="15" fillId="2" borderId="87" xfId="2" applyBorder="1" applyAlignment="1" applyProtection="1">
      <alignment horizontal="left" wrapText="1" indent="1"/>
      <protection hidden="1"/>
    </xf>
    <xf numFmtId="0" fontId="15" fillId="2" borderId="88" xfId="2" applyBorder="1" applyAlignment="1" applyProtection="1">
      <alignment horizontal="left" wrapText="1" indent="1"/>
      <protection hidden="1"/>
    </xf>
    <xf numFmtId="0" fontId="15" fillId="2" borderId="89" xfId="2" applyBorder="1" applyAlignment="1" applyProtection="1">
      <alignment horizontal="left" indent="1"/>
      <protection hidden="1"/>
    </xf>
    <xf numFmtId="165" fontId="51" fillId="2" borderId="96" xfId="2" applyNumberFormat="1" applyFont="1" applyBorder="1" applyAlignment="1" applyProtection="1">
      <alignment horizontal="center" vertical="center"/>
      <protection locked="0" hidden="1"/>
    </xf>
    <xf numFmtId="165" fontId="51" fillId="2" borderId="97" xfId="2" applyNumberFormat="1" applyFont="1" applyBorder="1" applyAlignment="1" applyProtection="1">
      <alignment horizontal="center" vertical="center"/>
      <protection locked="0" hidden="1"/>
    </xf>
    <xf numFmtId="164" fontId="50" fillId="2" borderId="97" xfId="2" applyNumberFormat="1" applyFont="1" applyBorder="1" applyAlignment="1" applyProtection="1">
      <alignment horizontal="center" vertical="center"/>
      <protection locked="0" hidden="1"/>
    </xf>
    <xf numFmtId="164" fontId="50" fillId="2" borderId="98" xfId="2" applyNumberFormat="1" applyFont="1" applyBorder="1" applyAlignment="1" applyProtection="1">
      <alignment horizontal="center" vertical="center"/>
      <protection locked="0" hidden="1"/>
    </xf>
    <xf numFmtId="0" fontId="50" fillId="2" borderId="99" xfId="2" applyFont="1" applyBorder="1" applyAlignment="1" applyProtection="1">
      <alignment horizontal="center"/>
      <protection hidden="1"/>
    </xf>
    <xf numFmtId="0" fontId="50" fillId="2" borderId="76" xfId="2" applyFont="1" applyBorder="1" applyAlignment="1" applyProtection="1">
      <alignment horizontal="center"/>
      <protection hidden="1"/>
    </xf>
    <xf numFmtId="0" fontId="50" fillId="2" borderId="76" xfId="2" applyFont="1" applyBorder="1" applyAlignment="1" applyProtection="1">
      <alignment horizontal="left" indent="1"/>
      <protection hidden="1"/>
    </xf>
    <xf numFmtId="0" fontId="50" fillId="2" borderId="100" xfId="2" applyFont="1" applyBorder="1" applyAlignment="1" applyProtection="1">
      <alignment horizontal="left" indent="1"/>
      <protection hidden="1"/>
    </xf>
    <xf numFmtId="0" fontId="50" fillId="2" borderId="101" xfId="2" applyFont="1" applyBorder="1" applyAlignment="1" applyProtection="1">
      <alignment horizontal="center"/>
      <protection hidden="1"/>
    </xf>
    <xf numFmtId="0" fontId="15" fillId="2" borderId="76" xfId="2" applyBorder="1" applyProtection="1">
      <protection hidden="1"/>
    </xf>
    <xf numFmtId="0" fontId="50" fillId="2" borderId="102" xfId="2" applyFont="1" applyBorder="1" applyAlignment="1" applyProtection="1">
      <alignment horizontal="center"/>
      <protection hidden="1"/>
    </xf>
    <xf numFmtId="0" fontId="50" fillId="2" borderId="103" xfId="2" applyFont="1" applyBorder="1" applyAlignment="1" applyProtection="1">
      <alignment horizontal="center"/>
      <protection hidden="1"/>
    </xf>
    <xf numFmtId="0" fontId="50" fillId="2" borderId="104" xfId="2" applyFont="1" applyBorder="1" applyAlignment="1" applyProtection="1">
      <alignment horizontal="left" indent="1"/>
      <protection hidden="1"/>
    </xf>
    <xf numFmtId="0" fontId="50" fillId="2" borderId="105" xfId="2" applyFont="1" applyBorder="1" applyAlignment="1" applyProtection="1">
      <alignment horizontal="left" indent="1"/>
      <protection hidden="1"/>
    </xf>
    <xf numFmtId="0" fontId="53" fillId="2" borderId="106" xfId="2" applyFont="1" applyBorder="1" applyAlignment="1" applyProtection="1">
      <alignment horizontal="left" indent="1"/>
      <protection hidden="1"/>
    </xf>
    <xf numFmtId="0" fontId="50" fillId="2" borderId="107" xfId="2" applyFont="1" applyBorder="1" applyAlignment="1" applyProtection="1">
      <alignment horizontal="left" indent="1"/>
      <protection hidden="1"/>
    </xf>
    <xf numFmtId="0" fontId="50" fillId="2" borderId="108" xfId="2" applyFont="1" applyBorder="1" applyAlignment="1" applyProtection="1">
      <alignment horizontal="left" indent="1"/>
      <protection hidden="1"/>
    </xf>
    <xf numFmtId="0" fontId="50" fillId="2" borderId="109" xfId="2" applyFont="1" applyBorder="1" applyAlignment="1" applyProtection="1">
      <alignment horizontal="left" indent="1"/>
      <protection hidden="1"/>
    </xf>
    <xf numFmtId="0" fontId="50" fillId="2" borderId="78" xfId="2" applyFont="1" applyBorder="1" applyAlignment="1" applyProtection="1">
      <alignment horizontal="left" indent="1"/>
      <protection hidden="1"/>
    </xf>
    <xf numFmtId="0" fontId="18" fillId="2" borderId="77" xfId="2" applyFont="1" applyBorder="1" applyAlignment="1" applyProtection="1">
      <alignment horizontal="left" indent="1"/>
      <protection hidden="1"/>
    </xf>
    <xf numFmtId="0" fontId="50" fillId="2" borderId="77" xfId="2" applyFont="1" applyBorder="1" applyAlignment="1" applyProtection="1">
      <alignment horizontal="left" indent="1"/>
      <protection hidden="1"/>
    </xf>
    <xf numFmtId="0" fontId="50" fillId="2" borderId="0" xfId="2" applyFont="1" applyAlignment="1" applyProtection="1">
      <alignment horizontal="right"/>
      <protection hidden="1"/>
    </xf>
    <xf numFmtId="0" fontId="55" fillId="2" borderId="0" xfId="2" applyFont="1" applyProtection="1">
      <protection hidden="1"/>
    </xf>
    <xf numFmtId="0" fontId="56" fillId="2" borderId="0" xfId="2" applyFont="1" applyProtection="1">
      <protection hidden="1"/>
    </xf>
    <xf numFmtId="0" fontId="40" fillId="2" borderId="0" xfId="2" applyFont="1" applyBorder="1" applyAlignment="1" applyProtection="1">
      <alignment horizontal="left" indent="1"/>
      <protection hidden="1"/>
    </xf>
    <xf numFmtId="0" fontId="50" fillId="2" borderId="0" xfId="2" applyFont="1" applyAlignment="1" applyProtection="1">
      <alignment horizontal="right" indent="1"/>
      <protection hidden="1"/>
    </xf>
    <xf numFmtId="0" fontId="54" fillId="2" borderId="0" xfId="2" applyFont="1" applyBorder="1" applyAlignment="1" applyProtection="1">
      <alignment horizontal="left" indent="1"/>
      <protection hidden="1"/>
    </xf>
    <xf numFmtId="0" fontId="15" fillId="2" borderId="0" xfId="2" applyFill="1" applyAlignment="1" applyProtection="1">
      <protection hidden="1"/>
    </xf>
    <xf numFmtId="0" fontId="50" fillId="2" borderId="0" xfId="2" applyFont="1" applyBorder="1" applyAlignment="1" applyProtection="1">
      <alignment horizontal="right"/>
      <protection hidden="1"/>
    </xf>
    <xf numFmtId="0" fontId="50" fillId="2" borderId="0" xfId="2" applyFont="1" applyAlignment="1" applyProtection="1">
      <alignment horizontal="left" indent="1"/>
      <protection hidden="1"/>
    </xf>
    <xf numFmtId="0" fontId="56" fillId="6" borderId="112" xfId="2" applyFont="1" applyFill="1" applyBorder="1" applyAlignment="1" applyProtection="1">
      <alignment horizontal="center" vertical="center"/>
      <protection hidden="1"/>
    </xf>
    <xf numFmtId="0" fontId="56" fillId="7" borderId="79" xfId="2" applyFont="1" applyFill="1" applyBorder="1" applyAlignment="1" applyProtection="1">
      <alignment horizontal="center" vertical="center"/>
      <protection hidden="1"/>
    </xf>
    <xf numFmtId="0" fontId="58" fillId="2" borderId="115" xfId="2" applyFont="1" applyFill="1" applyBorder="1" applyAlignment="1" applyProtection="1">
      <alignment horizontal="center" vertical="center"/>
      <protection hidden="1"/>
    </xf>
    <xf numFmtId="0" fontId="59" fillId="6" borderId="112" xfId="2" applyFont="1" applyFill="1" applyBorder="1" applyAlignment="1" applyProtection="1">
      <alignment horizontal="center" vertical="center"/>
      <protection hidden="1"/>
    </xf>
    <xf numFmtId="0" fontId="59" fillId="6" borderId="116" xfId="2" applyFont="1" applyFill="1" applyBorder="1" applyAlignment="1" applyProtection="1">
      <alignment horizontal="center" vertical="center"/>
      <protection hidden="1"/>
    </xf>
    <xf numFmtId="0" fontId="59" fillId="6" borderId="117" xfId="2" applyFont="1" applyFill="1" applyBorder="1" applyAlignment="1" applyProtection="1">
      <alignment horizontal="center" vertical="center"/>
      <protection hidden="1"/>
    </xf>
    <xf numFmtId="0" fontId="59" fillId="6" borderId="118" xfId="2" applyFont="1" applyFill="1" applyBorder="1" applyAlignment="1" applyProtection="1">
      <alignment horizontal="center" vertical="center"/>
      <protection hidden="1"/>
    </xf>
    <xf numFmtId="0" fontId="57" fillId="2" borderId="119" xfId="2" applyFont="1" applyBorder="1" applyAlignment="1" applyProtection="1">
      <alignment horizontal="right" vertical="center"/>
      <protection hidden="1"/>
    </xf>
    <xf numFmtId="0" fontId="15" fillId="2" borderId="119" xfId="2" applyBorder="1" applyAlignment="1" applyProtection="1">
      <alignment vertical="center"/>
      <protection hidden="1"/>
    </xf>
    <xf numFmtId="0" fontId="15" fillId="2" borderId="120" xfId="2" applyBorder="1" applyAlignment="1" applyProtection="1">
      <alignment vertical="center"/>
      <protection hidden="1"/>
    </xf>
    <xf numFmtId="0" fontId="33" fillId="2" borderId="122" xfId="2" applyFont="1" applyBorder="1" applyAlignment="1" applyProtection="1">
      <alignment horizontal="center" vertical="center"/>
      <protection hidden="1"/>
    </xf>
    <xf numFmtId="0" fontId="59" fillId="7" borderId="123" xfId="2" applyFont="1" applyFill="1" applyBorder="1" applyAlignment="1" applyProtection="1">
      <alignment horizontal="center" vertical="center"/>
      <protection hidden="1"/>
    </xf>
    <xf numFmtId="0" fontId="59" fillId="7" borderId="124" xfId="2" applyFont="1" applyFill="1" applyBorder="1" applyAlignment="1" applyProtection="1">
      <alignment horizontal="center" vertical="center"/>
      <protection hidden="1"/>
    </xf>
    <xf numFmtId="0" fontId="59" fillId="7" borderId="125" xfId="2" applyFont="1" applyFill="1" applyBorder="1" applyAlignment="1" applyProtection="1">
      <alignment horizontal="center" vertical="center"/>
      <protection hidden="1"/>
    </xf>
    <xf numFmtId="0" fontId="60" fillId="7" borderId="126" xfId="2" applyFont="1" applyFill="1" applyBorder="1" applyAlignment="1" applyProtection="1">
      <alignment horizontal="center" vertical="center"/>
      <protection hidden="1"/>
    </xf>
    <xf numFmtId="0" fontId="50" fillId="7" borderId="121" xfId="2" applyFont="1" applyFill="1" applyBorder="1" applyAlignment="1" applyProtection="1">
      <alignment horizontal="center" vertical="center"/>
      <protection hidden="1"/>
    </xf>
    <xf numFmtId="0" fontId="59" fillId="7" borderId="126" xfId="2" applyFont="1" applyFill="1" applyBorder="1" applyAlignment="1" applyProtection="1">
      <alignment horizontal="center" vertical="center"/>
      <protection hidden="1"/>
    </xf>
    <xf numFmtId="0" fontId="53" fillId="2" borderId="0" xfId="2" applyFont="1" applyBorder="1" applyAlignment="1" applyProtection="1">
      <alignment horizontal="center" vertical="center"/>
      <protection hidden="1"/>
    </xf>
    <xf numFmtId="0" fontId="53" fillId="2" borderId="88" xfId="2" applyFont="1" applyBorder="1" applyAlignment="1" applyProtection="1">
      <alignment horizontal="center" vertical="center"/>
      <protection hidden="1"/>
    </xf>
    <xf numFmtId="0" fontId="50" fillId="2" borderId="89" xfId="2" applyFont="1" applyBorder="1" applyAlignment="1" applyProtection="1">
      <alignment horizontal="center" vertical="center"/>
      <protection hidden="1"/>
    </xf>
    <xf numFmtId="0" fontId="61" fillId="2" borderId="0" xfId="2" applyFont="1" applyBorder="1" applyAlignment="1" applyProtection="1">
      <alignment horizontal="center" vertical="center"/>
      <protection hidden="1"/>
    </xf>
    <xf numFmtId="0" fontId="53" fillId="2" borderId="93" xfId="2" applyFont="1" applyBorder="1" applyAlignment="1" applyProtection="1">
      <alignment horizontal="center" vertical="center"/>
      <protection hidden="1"/>
    </xf>
    <xf numFmtId="0" fontId="50" fillId="2" borderId="94" xfId="2" applyFont="1" applyBorder="1" applyAlignment="1" applyProtection="1">
      <alignment horizontal="center" vertical="center"/>
      <protection hidden="1"/>
    </xf>
    <xf numFmtId="0" fontId="61" fillId="2" borderId="0" xfId="2" applyFont="1" applyAlignment="1" applyProtection="1">
      <alignment horizontal="center" vertical="center"/>
      <protection hidden="1"/>
    </xf>
    <xf numFmtId="0" fontId="53" fillId="2" borderId="131" xfId="2" applyFont="1" applyBorder="1" applyAlignment="1" applyProtection="1">
      <alignment horizontal="center" vertical="center"/>
      <protection hidden="1"/>
    </xf>
    <xf numFmtId="0" fontId="53" fillId="6" borderId="132" xfId="2" applyFont="1" applyFill="1" applyBorder="1" applyAlignment="1" applyProtection="1">
      <alignment horizontal="center" vertical="center"/>
      <protection hidden="1"/>
    </xf>
    <xf numFmtId="0" fontId="53" fillId="2" borderId="133" xfId="2" applyFont="1" applyBorder="1" applyAlignment="1" applyProtection="1">
      <alignment horizontal="center" vertical="center"/>
      <protection locked="0" hidden="1"/>
    </xf>
    <xf numFmtId="0" fontId="53" fillId="2" borderId="134" xfId="2" applyFont="1" applyBorder="1" applyAlignment="1" applyProtection="1">
      <alignment horizontal="center" vertical="center"/>
      <protection locked="0" hidden="1"/>
    </xf>
    <xf numFmtId="49" fontId="19" fillId="6" borderId="135" xfId="2" applyNumberFormat="1" applyFont="1" applyFill="1" applyBorder="1" applyAlignment="1" applyProtection="1">
      <alignment horizontal="center" vertical="center" shrinkToFit="1"/>
      <protection hidden="1"/>
    </xf>
    <xf numFmtId="0" fontId="53" fillId="2" borderId="137" xfId="2" applyFont="1" applyBorder="1" applyAlignment="1" applyProtection="1">
      <alignment horizontal="center" vertical="center"/>
      <protection hidden="1"/>
    </xf>
    <xf numFmtId="0" fontId="53" fillId="6" borderId="138" xfId="2" applyFont="1" applyFill="1" applyBorder="1" applyAlignment="1" applyProtection="1">
      <alignment horizontal="center" vertical="center"/>
      <protection hidden="1"/>
    </xf>
    <xf numFmtId="0" fontId="53" fillId="2" borderId="139" xfId="2" applyFont="1" applyBorder="1" applyAlignment="1" applyProtection="1">
      <alignment horizontal="center" vertical="center"/>
      <protection locked="0" hidden="1"/>
    </xf>
    <xf numFmtId="0" fontId="53" fillId="2" borderId="140" xfId="2" applyFont="1" applyBorder="1" applyAlignment="1" applyProtection="1">
      <alignment horizontal="center" vertical="center"/>
      <protection locked="0" hidden="1"/>
    </xf>
    <xf numFmtId="49" fontId="19" fillId="6" borderId="141" xfId="2" applyNumberFormat="1" applyFont="1" applyFill="1" applyBorder="1" applyAlignment="1" applyProtection="1">
      <alignment horizontal="center" vertical="center" shrinkToFit="1"/>
      <protection hidden="1"/>
    </xf>
    <xf numFmtId="0" fontId="50" fillId="2" borderId="94" xfId="2" applyNumberFormat="1" applyFont="1" applyBorder="1" applyAlignment="1" applyProtection="1">
      <alignment horizontal="center" vertical="center"/>
      <protection hidden="1"/>
    </xf>
    <xf numFmtId="0" fontId="64" fillId="7" borderId="123" xfId="2" applyFont="1" applyFill="1" applyBorder="1" applyAlignment="1" applyProtection="1">
      <alignment horizontal="center" vertical="center"/>
      <protection hidden="1"/>
    </xf>
    <xf numFmtId="0" fontId="60" fillId="7" borderId="125" xfId="2" applyFont="1" applyFill="1" applyBorder="1" applyAlignment="1" applyProtection="1">
      <alignment horizontal="center" vertical="center"/>
      <protection hidden="1"/>
    </xf>
    <xf numFmtId="0" fontId="63" fillId="2" borderId="136" xfId="3" applyFont="1" applyFill="1" applyBorder="1" applyAlignment="1" applyProtection="1">
      <alignment horizontal="center" vertical="center"/>
    </xf>
    <xf numFmtId="0" fontId="53" fillId="6" borderId="144" xfId="2" applyFont="1" applyFill="1" applyBorder="1" applyAlignment="1" applyProtection="1">
      <alignment horizontal="center" vertical="center"/>
      <protection hidden="1"/>
    </xf>
    <xf numFmtId="0" fontId="53" fillId="2" borderId="145" xfId="2" applyFont="1" applyBorder="1" applyAlignment="1" applyProtection="1">
      <alignment horizontal="center" vertical="center"/>
      <protection locked="0" hidden="1"/>
    </xf>
    <xf numFmtId="0" fontId="53" fillId="2" borderId="146" xfId="2" applyFont="1" applyBorder="1" applyAlignment="1" applyProtection="1">
      <alignment horizontal="center" vertical="center"/>
      <protection locked="0" hidden="1"/>
    </xf>
    <xf numFmtId="0" fontId="63" fillId="2" borderId="147" xfId="3" applyFont="1" applyFill="1" applyBorder="1" applyAlignment="1" applyProtection="1">
      <alignment horizontal="center" vertical="center"/>
    </xf>
    <xf numFmtId="0" fontId="50" fillId="2" borderId="86" xfId="2" applyFont="1" applyBorder="1" applyAlignment="1" applyProtection="1">
      <alignment horizontal="center" vertical="top"/>
      <protection hidden="1"/>
    </xf>
    <xf numFmtId="0" fontId="50" fillId="2" borderId="148" xfId="2" applyFont="1" applyBorder="1" applyAlignment="1" applyProtection="1">
      <alignment horizontal="center" vertical="top"/>
      <protection hidden="1"/>
    </xf>
    <xf numFmtId="0" fontId="50" fillId="2" borderId="149" xfId="2" applyFont="1" applyBorder="1" applyAlignment="1" applyProtection="1">
      <alignment horizontal="center" vertical="top"/>
      <protection hidden="1"/>
    </xf>
    <xf numFmtId="0" fontId="50" fillId="2" borderId="150" xfId="2" applyFont="1" applyBorder="1" applyAlignment="1" applyProtection="1">
      <alignment horizontal="center" vertical="top"/>
      <protection hidden="1"/>
    </xf>
    <xf numFmtId="0" fontId="50" fillId="2" borderId="91" xfId="2" applyFont="1" applyBorder="1" applyAlignment="1" applyProtection="1">
      <alignment horizontal="center"/>
      <protection hidden="1"/>
    </xf>
    <xf numFmtId="0" fontId="57" fillId="2" borderId="120" xfId="2" applyFont="1" applyFill="1" applyBorder="1" applyAlignment="1" applyProtection="1">
      <alignment horizontal="left" vertical="top" indent="1"/>
      <protection hidden="1"/>
    </xf>
    <xf numFmtId="0" fontId="67" fillId="2" borderId="0" xfId="2" applyFont="1" applyProtection="1">
      <protection hidden="1"/>
    </xf>
    <xf numFmtId="0" fontId="50" fillId="2" borderId="0" xfId="2" applyFont="1" applyAlignment="1" applyProtection="1">
      <alignment horizontal="right"/>
      <protection hidden="1"/>
    </xf>
    <xf numFmtId="0" fontId="50" fillId="2" borderId="0" xfId="2" applyFont="1" applyAlignment="1" applyProtection="1">
      <alignment horizontal="center" wrapText="1"/>
      <protection hidden="1"/>
    </xf>
    <xf numFmtId="0" fontId="1" fillId="2" borderId="72" xfId="1" applyFont="1" applyFill="1" applyBorder="1" applyAlignment="1" applyProtection="1">
      <alignment horizontal="left" vertical="center"/>
      <protection locked="0" hidden="1"/>
    </xf>
    <xf numFmtId="0" fontId="1" fillId="2" borderId="74" xfId="1" applyFont="1" applyFill="1" applyBorder="1" applyAlignment="1" applyProtection="1">
      <alignment horizontal="left" vertical="center"/>
      <protection locked="0" hidden="1"/>
    </xf>
    <xf numFmtId="0" fontId="1" fillId="2" borderId="73" xfId="1" applyFont="1" applyFill="1" applyBorder="1" applyAlignment="1" applyProtection="1">
      <alignment horizontal="left" vertical="center"/>
      <protection locked="0" hidden="1"/>
    </xf>
    <xf numFmtId="0" fontId="9" fillId="2" borderId="66" xfId="1" applyFont="1" applyFill="1" applyBorder="1" applyAlignment="1" applyProtection="1">
      <alignment horizontal="center"/>
      <protection locked="0" hidden="1"/>
    </xf>
    <xf numFmtId="0" fontId="0" fillId="2" borderId="68" xfId="1" applyFont="1" applyFill="1" applyBorder="1" applyProtection="1">
      <protection locked="0" hidden="1"/>
    </xf>
    <xf numFmtId="0" fontId="0" fillId="2" borderId="66" xfId="1" applyFont="1" applyFill="1" applyBorder="1" applyProtection="1">
      <protection locked="0" hidden="1"/>
    </xf>
    <xf numFmtId="0" fontId="9" fillId="2" borderId="66" xfId="1" applyFont="1" applyFill="1" applyBorder="1" applyAlignment="1" applyProtection="1">
      <alignment horizontal="left" indent="1"/>
      <protection locked="0" hidden="1"/>
    </xf>
    <xf numFmtId="0" fontId="2" fillId="2" borderId="28" xfId="1" applyFont="1" applyFill="1" applyBorder="1" applyAlignment="1" applyProtection="1">
      <alignment horizontal="center" vertical="center"/>
      <protection hidden="1"/>
    </xf>
    <xf numFmtId="0" fontId="0" fillId="2" borderId="69" xfId="1" applyFont="1" applyFill="1" applyBorder="1" applyAlignment="1" applyProtection="1">
      <alignment horizontal="left" indent="1"/>
      <protection locked="0" hidden="1"/>
    </xf>
    <xf numFmtId="0" fontId="0" fillId="2" borderId="70" xfId="1" applyFont="1" applyFill="1" applyBorder="1" applyAlignment="1" applyProtection="1">
      <alignment horizontal="left" indent="1"/>
      <protection hidden="1"/>
    </xf>
    <xf numFmtId="0" fontId="0" fillId="2" borderId="46" xfId="1" applyFont="1" applyFill="1" applyBorder="1" applyAlignment="1" applyProtection="1">
      <alignment horizontal="left" indent="1"/>
      <protection hidden="1"/>
    </xf>
    <xf numFmtId="0" fontId="0" fillId="2" borderId="71" xfId="1" applyFont="1" applyFill="1" applyBorder="1" applyAlignment="1" applyProtection="1">
      <alignment horizontal="left" indent="1"/>
      <protection hidden="1"/>
    </xf>
    <xf numFmtId="0" fontId="1" fillId="2" borderId="43" xfId="1" applyFont="1" applyFill="1" applyBorder="1" applyAlignment="1" applyProtection="1">
      <alignment horizontal="left" vertical="top" wrapText="1" indent="1"/>
      <protection locked="0" hidden="1"/>
    </xf>
    <xf numFmtId="0" fontId="1" fillId="2" borderId="44" xfId="1" applyFont="1" applyFill="1" applyBorder="1" applyAlignment="1" applyProtection="1">
      <alignment horizontal="left" vertical="top" wrapText="1" indent="1"/>
      <protection locked="0" hidden="1"/>
    </xf>
    <xf numFmtId="0" fontId="1" fillId="2" borderId="45" xfId="1" applyFont="1" applyFill="1" applyBorder="1" applyAlignment="1" applyProtection="1">
      <alignment horizontal="left" vertical="top" wrapText="1" indent="1"/>
      <protection locked="0" hidden="1"/>
    </xf>
    <xf numFmtId="0" fontId="9" fillId="2" borderId="66" xfId="1" applyFont="1" applyFill="1" applyBorder="1" applyProtection="1">
      <protection locked="0" hidden="1"/>
    </xf>
    <xf numFmtId="0" fontId="9" fillId="2" borderId="68" xfId="1" applyFont="1" applyFill="1" applyBorder="1" applyAlignment="1" applyProtection="1">
      <alignment horizontal="center"/>
      <protection locked="0" hidden="1"/>
    </xf>
    <xf numFmtId="0" fontId="1" fillId="2" borderId="57" xfId="1" applyFont="1" applyFill="1" applyBorder="1" applyAlignment="1" applyProtection="1">
      <alignment horizontal="center" vertical="center" wrapText="1"/>
      <protection hidden="1"/>
    </xf>
    <xf numFmtId="0" fontId="1" fillId="2" borderId="58" xfId="1" applyFont="1" applyFill="1" applyBorder="1" applyAlignment="1" applyProtection="1">
      <alignment horizontal="center" vertical="center" wrapText="1"/>
      <protection hidden="1"/>
    </xf>
    <xf numFmtId="0" fontId="1" fillId="2" borderId="63" xfId="1" applyFont="1" applyFill="1" applyBorder="1" applyAlignment="1" applyProtection="1">
      <alignment horizontal="center"/>
      <protection hidden="1"/>
    </xf>
    <xf numFmtId="0" fontId="1" fillId="2" borderId="64" xfId="1" applyFont="1" applyFill="1" applyBorder="1" applyAlignment="1" applyProtection="1">
      <alignment horizontal="center"/>
      <protection hidden="1"/>
    </xf>
    <xf numFmtId="0" fontId="1" fillId="2" borderId="65" xfId="1" applyFont="1" applyFill="1" applyBorder="1" applyAlignment="1" applyProtection="1">
      <alignment horizontal="center"/>
      <protection hidden="1"/>
    </xf>
    <xf numFmtId="0" fontId="1" fillId="2" borderId="59" xfId="1" applyFont="1" applyFill="1" applyBorder="1" applyAlignment="1" applyProtection="1">
      <alignment horizontal="center"/>
      <protection hidden="1"/>
    </xf>
    <xf numFmtId="0" fontId="1" fillId="2" borderId="60" xfId="1" applyFont="1" applyFill="1" applyBorder="1" applyAlignment="1" applyProtection="1">
      <alignment horizontal="center"/>
      <protection hidden="1"/>
    </xf>
    <xf numFmtId="0" fontId="3" fillId="2" borderId="51" xfId="1" applyFont="1" applyFill="1" applyBorder="1" applyAlignment="1" applyProtection="1">
      <alignment horizontal="left" vertical="top" indent="1"/>
      <protection locked="0" hidden="1"/>
    </xf>
    <xf numFmtId="0" fontId="3" fillId="2" borderId="52" xfId="1" applyFont="1" applyFill="1" applyBorder="1" applyAlignment="1" applyProtection="1">
      <alignment horizontal="left" vertical="top" indent="1"/>
      <protection locked="0" hidden="1"/>
    </xf>
    <xf numFmtId="0" fontId="3" fillId="2" borderId="53" xfId="1" applyFont="1" applyFill="1" applyBorder="1" applyAlignment="1" applyProtection="1">
      <alignment horizontal="left" vertical="top" indent="1"/>
      <protection locked="0" hidden="1"/>
    </xf>
    <xf numFmtId="0" fontId="3" fillId="2" borderId="54" xfId="1" applyFont="1" applyFill="1" applyBorder="1" applyAlignment="1" applyProtection="1">
      <alignment horizontal="left" vertical="top" indent="1"/>
      <protection locked="0" hidden="1"/>
    </xf>
    <xf numFmtId="165" fontId="9" fillId="2" borderId="55" xfId="1" applyNumberFormat="1" applyFont="1" applyFill="1" applyBorder="1" applyAlignment="1" applyProtection="1">
      <alignment horizontal="left" vertical="center" indent="1"/>
      <protection locked="0" hidden="1"/>
    </xf>
    <xf numFmtId="165" fontId="0" fillId="2" borderId="56" xfId="1" applyNumberFormat="1" applyFont="1" applyFill="1" applyBorder="1" applyAlignment="1" applyProtection="1">
      <alignment horizontal="left" vertical="center" indent="1"/>
      <protection locked="0" hidden="1"/>
    </xf>
    <xf numFmtId="0" fontId="5" fillId="2" borderId="57" xfId="1" applyFont="1" applyFill="1" applyBorder="1" applyAlignment="1" applyProtection="1">
      <alignment horizontal="center" vertical="center"/>
      <protection hidden="1"/>
    </xf>
    <xf numFmtId="0" fontId="5" fillId="2" borderId="58" xfId="1" applyFont="1" applyFill="1" applyBorder="1" applyAlignment="1" applyProtection="1">
      <alignment horizontal="center" vertical="center"/>
      <protection hidden="1"/>
    </xf>
    <xf numFmtId="0" fontId="1" fillId="2" borderId="49" xfId="1" applyFont="1" applyFill="1" applyBorder="1" applyAlignment="1" applyProtection="1">
      <alignment horizontal="left" indent="1"/>
      <protection hidden="1"/>
    </xf>
    <xf numFmtId="0" fontId="0" fillId="2" borderId="50" xfId="1" applyFont="1" applyFill="1" applyBorder="1" applyAlignment="1" applyProtection="1">
      <alignment horizontal="left" indent="1"/>
      <protection hidden="1"/>
    </xf>
    <xf numFmtId="0" fontId="1" fillId="2" borderId="61" xfId="1" applyFont="1" applyFill="1" applyBorder="1" applyAlignment="1" applyProtection="1">
      <alignment horizontal="left" indent="1"/>
      <protection hidden="1"/>
    </xf>
    <xf numFmtId="0" fontId="0" fillId="2" borderId="62" xfId="1" applyFont="1" applyFill="1" applyBorder="1" applyAlignment="1" applyProtection="1">
      <alignment horizontal="left" indent="1"/>
      <protection hidden="1"/>
    </xf>
    <xf numFmtId="0" fontId="3" fillId="2" borderId="49" xfId="1" applyFont="1" applyFill="1" applyBorder="1" applyAlignment="1" applyProtection="1">
      <alignment horizontal="left" vertical="center" indent="1"/>
      <protection locked="0" hidden="1"/>
    </xf>
    <xf numFmtId="0" fontId="3" fillId="2" borderId="50" xfId="1" applyFont="1" applyFill="1" applyBorder="1" applyAlignment="1" applyProtection="1">
      <alignment horizontal="left" vertical="center" indent="1"/>
      <protection locked="0" hidden="1"/>
    </xf>
    <xf numFmtId="0" fontId="3" fillId="2" borderId="51" xfId="1" applyFont="1" applyFill="1" applyBorder="1" applyAlignment="1" applyProtection="1">
      <alignment horizontal="left" vertical="center" indent="1"/>
      <protection locked="0" hidden="1"/>
    </xf>
    <xf numFmtId="0" fontId="3" fillId="2" borderId="52" xfId="1" applyFont="1" applyFill="1" applyBorder="1" applyAlignment="1" applyProtection="1">
      <alignment horizontal="left" vertical="center" indent="1"/>
      <protection locked="0" hidden="1"/>
    </xf>
    <xf numFmtId="0" fontId="6" fillId="3" borderId="23" xfId="1" applyFont="1" applyFill="1" applyBorder="1" applyAlignment="1" applyProtection="1">
      <alignment horizontal="left" vertical="center" indent="1"/>
      <protection locked="0" hidden="1"/>
    </xf>
    <xf numFmtId="0" fontId="10" fillId="3" borderId="23" xfId="1" applyFont="1" applyFill="1" applyBorder="1" applyAlignment="1" applyProtection="1">
      <alignment horizontal="left" vertical="center" indent="1"/>
      <protection locked="0" hidden="1"/>
    </xf>
    <xf numFmtId="0" fontId="10" fillId="3" borderId="24" xfId="1" applyFont="1" applyFill="1" applyBorder="1" applyAlignment="1" applyProtection="1">
      <alignment horizontal="left" vertical="center" indent="1"/>
      <protection locked="0" hidden="1"/>
    </xf>
    <xf numFmtId="0" fontId="3" fillId="2" borderId="66" xfId="1" applyFont="1" applyFill="1" applyBorder="1" applyAlignment="1" applyProtection="1">
      <alignment horizontal="left" indent="1"/>
      <protection locked="0" hidden="1"/>
    </xf>
    <xf numFmtId="0" fontId="1" fillId="2" borderId="0" xfId="1" applyFont="1" applyFill="1" applyAlignment="1" applyProtection="1">
      <alignment horizontal="right"/>
      <protection hidden="1"/>
    </xf>
    <xf numFmtId="14" fontId="3" fillId="2" borderId="66" xfId="1" applyNumberFormat="1" applyFont="1" applyFill="1" applyBorder="1" applyAlignment="1" applyProtection="1">
      <alignment horizontal="center"/>
      <protection locked="0" hidden="1"/>
    </xf>
    <xf numFmtId="0" fontId="3" fillId="2" borderId="66" xfId="1" applyFont="1" applyFill="1" applyBorder="1" applyAlignment="1" applyProtection="1">
      <alignment horizontal="center"/>
      <protection locked="0" hidden="1"/>
    </xf>
    <xf numFmtId="0" fontId="7" fillId="2" borderId="0" xfId="1" applyFont="1" applyFill="1" applyAlignment="1" applyProtection="1">
      <alignment vertical="center" wrapText="1"/>
      <protection hidden="1"/>
    </xf>
    <xf numFmtId="0" fontId="7" fillId="2" borderId="67" xfId="1" applyFont="1" applyFill="1" applyBorder="1" applyAlignment="1" applyProtection="1">
      <alignment vertical="center" wrapText="1"/>
      <protection hidden="1"/>
    </xf>
    <xf numFmtId="0" fontId="11" fillId="2" borderId="0" xfId="1" applyFont="1" applyFill="1" applyAlignment="1" applyProtection="1">
      <alignment horizont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3" fillId="2" borderId="51" xfId="0" applyFont="1" applyFill="1" applyBorder="1" applyAlignment="1" applyProtection="1">
      <alignment horizontal="left" vertical="top" indent="1"/>
      <protection locked="0" hidden="1"/>
    </xf>
    <xf numFmtId="0" fontId="3" fillId="2" borderId="52" xfId="0" applyFont="1" applyFill="1" applyBorder="1" applyAlignment="1" applyProtection="1">
      <alignment horizontal="left" vertical="top" indent="1"/>
      <protection locked="0" hidden="1"/>
    </xf>
    <xf numFmtId="0" fontId="3" fillId="2" borderId="53" xfId="0" applyFont="1" applyFill="1" applyBorder="1" applyAlignment="1" applyProtection="1">
      <alignment horizontal="left" vertical="top" indent="1"/>
      <protection locked="0" hidden="1"/>
    </xf>
    <xf numFmtId="0" fontId="3" fillId="2" borderId="54" xfId="0" applyFont="1" applyFill="1" applyBorder="1" applyAlignment="1" applyProtection="1">
      <alignment horizontal="left" vertical="top" indent="1"/>
      <protection locked="0" hidden="1"/>
    </xf>
    <xf numFmtId="0" fontId="3" fillId="2" borderId="49" xfId="0" applyFont="1" applyFill="1" applyBorder="1" applyAlignment="1" applyProtection="1">
      <alignment horizontal="left" vertical="center" indent="1"/>
      <protection locked="0" hidden="1"/>
    </xf>
    <xf numFmtId="0" fontId="3" fillId="2" borderId="50" xfId="0" applyFont="1" applyFill="1" applyBorder="1" applyAlignment="1" applyProtection="1">
      <alignment horizontal="left" vertical="center" indent="1"/>
      <protection locked="0" hidden="1"/>
    </xf>
    <xf numFmtId="0" fontId="3" fillId="2" borderId="51" xfId="0" applyFont="1" applyFill="1" applyBorder="1" applyAlignment="1" applyProtection="1">
      <alignment horizontal="left" vertical="center" indent="1"/>
      <protection locked="0" hidden="1"/>
    </xf>
    <xf numFmtId="0" fontId="3" fillId="2" borderId="52" xfId="0" applyFont="1" applyFill="1" applyBorder="1" applyAlignment="1" applyProtection="1">
      <alignment horizontal="left" vertical="center" indent="1"/>
      <protection locked="0" hidden="1"/>
    </xf>
    <xf numFmtId="165" fontId="9" fillId="2" borderId="55" xfId="0" applyNumberFormat="1" applyFont="1" applyFill="1" applyBorder="1" applyAlignment="1" applyProtection="1">
      <alignment horizontal="left" vertical="center" indent="1"/>
      <protection locked="0" hidden="1"/>
    </xf>
    <xf numFmtId="165" fontId="0" fillId="2" borderId="56" xfId="0" applyNumberFormat="1" applyFill="1" applyBorder="1" applyAlignment="1" applyProtection="1">
      <alignment horizontal="left" vertical="center" indent="1"/>
      <protection locked="0" hidden="1"/>
    </xf>
    <xf numFmtId="0" fontId="1" fillId="2" borderId="63" xfId="0" applyFont="1" applyFill="1" applyBorder="1" applyAlignment="1" applyProtection="1">
      <alignment horizontal="center"/>
      <protection hidden="1"/>
    </xf>
    <xf numFmtId="0" fontId="1" fillId="2" borderId="64" xfId="0" applyFont="1" applyFill="1" applyBorder="1" applyAlignment="1" applyProtection="1">
      <alignment horizontal="center"/>
      <protection hidden="1"/>
    </xf>
    <xf numFmtId="0" fontId="1" fillId="2" borderId="65" xfId="0" applyFont="1" applyFill="1" applyBorder="1" applyAlignment="1" applyProtection="1">
      <alignment horizontal="center"/>
      <protection hidden="1"/>
    </xf>
    <xf numFmtId="0" fontId="6" fillId="3" borderId="23" xfId="0" applyFont="1" applyFill="1" applyBorder="1" applyAlignment="1" applyProtection="1">
      <alignment horizontal="left" vertical="center" indent="1"/>
      <protection locked="0" hidden="1"/>
    </xf>
    <xf numFmtId="0" fontId="10" fillId="3" borderId="23" xfId="0" applyFont="1" applyFill="1" applyBorder="1" applyAlignment="1" applyProtection="1">
      <alignment horizontal="left" vertical="center" indent="1"/>
      <protection locked="0" hidden="1"/>
    </xf>
    <xf numFmtId="0" fontId="10" fillId="3" borderId="24" xfId="0" applyFont="1" applyFill="1" applyBorder="1" applyAlignment="1" applyProtection="1">
      <alignment horizontal="left" vertical="center" indent="1"/>
      <protection locked="0" hidden="1"/>
    </xf>
    <xf numFmtId="0" fontId="3" fillId="2" borderId="66" xfId="0" applyFont="1" applyFill="1" applyBorder="1" applyAlignment="1" applyProtection="1">
      <alignment horizontal="left" indent="1"/>
      <protection locked="0" hidden="1"/>
    </xf>
    <xf numFmtId="0" fontId="1" fillId="2" borderId="0" xfId="0" applyFont="1" applyFill="1" applyAlignment="1" applyProtection="1">
      <alignment horizontal="right"/>
      <protection hidden="1"/>
    </xf>
    <xf numFmtId="14" fontId="3" fillId="2" borderId="66" xfId="0" applyNumberFormat="1" applyFont="1" applyFill="1" applyBorder="1" applyAlignment="1" applyProtection="1">
      <alignment horizontal="center"/>
      <protection locked="0" hidden="1"/>
    </xf>
    <xf numFmtId="0" fontId="3" fillId="2" borderId="66" xfId="0" applyFont="1" applyFill="1" applyBorder="1" applyAlignment="1" applyProtection="1">
      <alignment horizontal="center"/>
      <protection locked="0" hidden="1"/>
    </xf>
    <xf numFmtId="0" fontId="7" fillId="2" borderId="0" xfId="0" applyFont="1" applyFill="1" applyAlignment="1" applyProtection="1">
      <alignment vertical="center" wrapText="1"/>
      <protection hidden="1"/>
    </xf>
    <xf numFmtId="0" fontId="7" fillId="2" borderId="67" xfId="0" applyFont="1" applyFill="1" applyBorder="1" applyAlignment="1" applyProtection="1">
      <alignment vertical="center" wrapText="1"/>
      <protection hidden="1"/>
    </xf>
    <xf numFmtId="0" fontId="11" fillId="2" borderId="0" xfId="0" applyFont="1" applyFill="1" applyAlignment="1" applyProtection="1">
      <alignment horizontal="center"/>
      <protection hidden="1"/>
    </xf>
    <xf numFmtId="0" fontId="1" fillId="2" borderId="59"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57" xfId="0" applyFont="1" applyFill="1" applyBorder="1" applyAlignment="1" applyProtection="1">
      <alignment horizontal="center" vertical="center" wrapText="1"/>
      <protection hidden="1"/>
    </xf>
    <xf numFmtId="0" fontId="1" fillId="2" borderId="58" xfId="0" applyFont="1" applyFill="1" applyBorder="1" applyAlignment="1" applyProtection="1">
      <alignment horizontal="center" vertical="center" wrapText="1"/>
      <protection hidden="1"/>
    </xf>
    <xf numFmtId="0" fontId="1" fillId="2" borderId="49" xfId="0" applyFont="1" applyFill="1" applyBorder="1" applyAlignment="1" applyProtection="1">
      <alignment horizontal="left" indent="1"/>
      <protection hidden="1"/>
    </xf>
    <xf numFmtId="0" fontId="0" fillId="2" borderId="50" xfId="0" applyFill="1" applyBorder="1" applyAlignment="1" applyProtection="1">
      <alignment horizontal="left" indent="1"/>
      <protection hidden="1"/>
    </xf>
    <xf numFmtId="0" fontId="1" fillId="2" borderId="61" xfId="0" applyFont="1" applyFill="1" applyBorder="1" applyAlignment="1" applyProtection="1">
      <alignment horizontal="left" indent="1"/>
      <protection hidden="1"/>
    </xf>
    <xf numFmtId="0" fontId="0" fillId="2" borderId="62" xfId="0" applyFill="1" applyBorder="1" applyAlignment="1" applyProtection="1">
      <alignment horizontal="left" indent="1"/>
      <protection hidden="1"/>
    </xf>
    <xf numFmtId="0" fontId="2" fillId="2" borderId="28" xfId="0" applyFont="1" applyFill="1" applyBorder="1" applyAlignment="1" applyProtection="1">
      <alignment horizontal="center" vertical="center"/>
      <protection hidden="1"/>
    </xf>
    <xf numFmtId="0" fontId="0" fillId="2" borderId="70" xfId="0" applyFill="1" applyBorder="1" applyAlignment="1" applyProtection="1">
      <alignment horizontal="left" indent="1"/>
      <protection hidden="1"/>
    </xf>
    <xf numFmtId="0" fontId="0" fillId="2" borderId="46" xfId="0" applyFill="1" applyBorder="1" applyAlignment="1" applyProtection="1">
      <alignment horizontal="left" indent="1"/>
      <protection hidden="1"/>
    </xf>
    <xf numFmtId="0" fontId="0" fillId="2" borderId="71" xfId="0" applyFill="1" applyBorder="1" applyAlignment="1" applyProtection="1">
      <alignment horizontal="left" indent="1"/>
      <protection hidden="1"/>
    </xf>
    <xf numFmtId="0" fontId="9" fillId="2" borderId="66" xfId="0" applyFont="1" applyFill="1" applyBorder="1" applyProtection="1">
      <protection locked="0" hidden="1"/>
    </xf>
    <xf numFmtId="0" fontId="1" fillId="2" borderId="43" xfId="0" applyFont="1" applyFill="1" applyBorder="1" applyAlignment="1" applyProtection="1">
      <alignment horizontal="left" vertical="top" wrapText="1" indent="1"/>
      <protection locked="0" hidden="1"/>
    </xf>
    <xf numFmtId="0" fontId="1" fillId="2" borderId="44" xfId="0" applyFont="1" applyFill="1" applyBorder="1" applyAlignment="1" applyProtection="1">
      <alignment horizontal="left" vertical="top" wrapText="1" indent="1"/>
      <protection locked="0" hidden="1"/>
    </xf>
    <xf numFmtId="0" fontId="1" fillId="2" borderId="45" xfId="0" applyFont="1" applyFill="1" applyBorder="1" applyAlignment="1" applyProtection="1">
      <alignment horizontal="left" vertical="top" wrapText="1" indent="1"/>
      <protection locked="0" hidden="1"/>
    </xf>
    <xf numFmtId="0" fontId="9" fillId="2" borderId="66" xfId="0" applyFont="1" applyFill="1" applyBorder="1" applyAlignment="1" applyProtection="1">
      <alignment horizontal="center"/>
      <protection locked="0" hidden="1"/>
    </xf>
    <xf numFmtId="0" fontId="9" fillId="2" borderId="68" xfId="0" applyFont="1" applyFill="1" applyBorder="1" applyAlignment="1" applyProtection="1">
      <alignment horizontal="center"/>
      <protection locked="0" hidden="1"/>
    </xf>
    <xf numFmtId="0" fontId="0" fillId="2" borderId="66" xfId="0" applyFill="1" applyBorder="1" applyProtection="1">
      <protection locked="0" hidden="1"/>
    </xf>
    <xf numFmtId="0" fontId="0" fillId="2" borderId="68" xfId="0" applyFill="1" applyBorder="1" applyProtection="1">
      <protection locked="0" hidden="1"/>
    </xf>
    <xf numFmtId="0" fontId="9" fillId="2" borderId="66" xfId="0" applyFont="1" applyFill="1" applyBorder="1" applyAlignment="1" applyProtection="1">
      <alignment horizontal="left" indent="1"/>
      <protection locked="0" hidden="1"/>
    </xf>
    <xf numFmtId="0" fontId="0" fillId="2" borderId="69" xfId="0" applyFill="1" applyBorder="1" applyAlignment="1" applyProtection="1">
      <alignment horizontal="left" indent="1"/>
      <protection locked="0" hidden="1"/>
    </xf>
    <xf numFmtId="0" fontId="1" fillId="2" borderId="72" xfId="0" applyFont="1" applyFill="1" applyBorder="1" applyAlignment="1" applyProtection="1">
      <alignment horizontal="left" vertical="center"/>
      <protection locked="0" hidden="1"/>
    </xf>
    <xf numFmtId="0" fontId="1" fillId="2" borderId="73" xfId="0" applyFont="1" applyFill="1" applyBorder="1" applyAlignment="1" applyProtection="1">
      <alignment horizontal="left" vertical="center"/>
      <protection locked="0" hidden="1"/>
    </xf>
    <xf numFmtId="0" fontId="1" fillId="2" borderId="74" xfId="0" applyFont="1" applyFill="1" applyBorder="1" applyAlignment="1" applyProtection="1">
      <alignment horizontal="left" vertical="center"/>
      <protection locked="0" hidden="1"/>
    </xf>
    <xf numFmtId="1" fontId="15" fillId="2" borderId="77" xfId="2" applyNumberFormat="1" applyFont="1" applyFill="1" applyBorder="1" applyAlignment="1" applyProtection="1">
      <alignment horizontal="center"/>
    </xf>
    <xf numFmtId="1" fontId="15" fillId="2" borderId="0" xfId="2" applyNumberFormat="1" applyFont="1" applyFill="1" applyBorder="1" applyAlignment="1" applyProtection="1">
      <alignment horizontal="center"/>
    </xf>
    <xf numFmtId="0" fontId="16" fillId="2" borderId="77" xfId="2" applyFont="1" applyFill="1" applyBorder="1" applyAlignment="1" applyProtection="1">
      <alignment horizontal="center"/>
    </xf>
    <xf numFmtId="0" fontId="16" fillId="2" borderId="78" xfId="2" applyFont="1" applyFill="1" applyBorder="1" applyAlignment="1" applyProtection="1">
      <alignment horizontal="center"/>
    </xf>
    <xf numFmtId="1" fontId="15" fillId="2" borderId="77" xfId="2" applyNumberFormat="1" applyFill="1" applyBorder="1" applyAlignment="1" applyProtection="1">
      <alignment horizontal="center"/>
    </xf>
    <xf numFmtId="1" fontId="15" fillId="2" borderId="0" xfId="2" applyNumberFormat="1" applyFill="1" applyBorder="1" applyAlignment="1" applyProtection="1">
      <alignment horizontal="center"/>
    </xf>
    <xf numFmtId="0" fontId="18" fillId="2" borderId="0" xfId="2" applyFont="1" applyAlignment="1" applyProtection="1">
      <protection hidden="1"/>
    </xf>
    <xf numFmtId="1" fontId="25" fillId="2" borderId="77" xfId="2" applyNumberFormat="1" applyFont="1" applyFill="1" applyBorder="1" applyAlignment="1" applyProtection="1">
      <alignment horizontal="center"/>
    </xf>
    <xf numFmtId="1" fontId="25" fillId="2" borderId="0" xfId="2" applyNumberFormat="1" applyFont="1" applyFill="1" applyBorder="1" applyAlignment="1" applyProtection="1">
      <alignment horizontal="center"/>
    </xf>
    <xf numFmtId="0" fontId="22" fillId="2" borderId="77" xfId="2" applyFont="1" applyFill="1" applyBorder="1" applyAlignment="1" applyProtection="1">
      <alignment horizontal="center"/>
    </xf>
    <xf numFmtId="0" fontId="22" fillId="2" borderId="78" xfId="2" applyFont="1" applyFill="1" applyBorder="1" applyAlignment="1" applyProtection="1">
      <alignment horizontal="center"/>
    </xf>
    <xf numFmtId="0" fontId="26" fillId="2" borderId="77" xfId="2" applyFont="1" applyFill="1" applyBorder="1" applyAlignment="1" applyProtection="1">
      <alignment horizontal="center"/>
    </xf>
    <xf numFmtId="0" fontId="26" fillId="2" borderId="78" xfId="2" applyFont="1" applyFill="1" applyBorder="1" applyAlignment="1" applyProtection="1">
      <alignment horizontal="center"/>
    </xf>
    <xf numFmtId="1" fontId="27" fillId="2" borderId="77" xfId="2" applyNumberFormat="1" applyFont="1" applyFill="1" applyBorder="1" applyAlignment="1" applyProtection="1">
      <alignment horizontal="center"/>
    </xf>
    <xf numFmtId="1" fontId="27" fillId="2" borderId="0" xfId="2" applyNumberFormat="1" applyFont="1" applyFill="1" applyBorder="1" applyAlignment="1" applyProtection="1">
      <alignment horizontal="center"/>
    </xf>
    <xf numFmtId="1" fontId="28" fillId="2" borderId="77" xfId="2" applyNumberFormat="1" applyFont="1" applyFill="1" applyBorder="1" applyAlignment="1" applyProtection="1">
      <alignment horizontal="center"/>
    </xf>
    <xf numFmtId="1" fontId="28" fillId="2" borderId="0" xfId="2" applyNumberFormat="1" applyFont="1" applyFill="1" applyBorder="1" applyAlignment="1" applyProtection="1">
      <alignment horizontal="center"/>
    </xf>
    <xf numFmtId="0" fontId="24" fillId="2" borderId="0" xfId="2" applyFont="1" applyAlignment="1" applyProtection="1">
      <protection hidden="1"/>
    </xf>
    <xf numFmtId="1" fontId="18" fillId="2" borderId="83" xfId="2" applyNumberFormat="1" applyFont="1" applyFill="1" applyBorder="1" applyAlignment="1" applyProtection="1">
      <alignment horizontal="center"/>
    </xf>
    <xf numFmtId="0" fontId="29" fillId="2" borderId="77" xfId="2" applyFont="1" applyFill="1" applyBorder="1" applyAlignment="1" applyProtection="1">
      <alignment horizontal="center"/>
    </xf>
    <xf numFmtId="0" fontId="29" fillId="2" borderId="78" xfId="2" applyFont="1" applyFill="1" applyBorder="1" applyAlignment="1" applyProtection="1">
      <alignment horizontal="center"/>
    </xf>
    <xf numFmtId="0" fontId="18" fillId="2" borderId="83" xfId="2" applyFont="1" applyBorder="1" applyAlignment="1" applyProtection="1">
      <alignment horizontal="center"/>
      <protection hidden="1"/>
    </xf>
    <xf numFmtId="1" fontId="25" fillId="2" borderId="81" xfId="2" applyNumberFormat="1" applyFont="1" applyFill="1" applyBorder="1" applyAlignment="1" applyProtection="1">
      <alignment horizontal="center"/>
    </xf>
    <xf numFmtId="1" fontId="25" fillId="2" borderId="80" xfId="2" applyNumberFormat="1" applyFont="1" applyFill="1" applyBorder="1" applyAlignment="1" applyProtection="1">
      <alignment horizontal="center"/>
    </xf>
    <xf numFmtId="0" fontId="15" fillId="2" borderId="0" xfId="2" applyFill="1" applyAlignment="1" applyProtection="1">
      <alignment horizontal="center"/>
      <protection hidden="1"/>
    </xf>
    <xf numFmtId="0" fontId="56" fillId="6" borderId="91" xfId="2" applyFont="1" applyFill="1" applyBorder="1" applyAlignment="1" applyProtection="1">
      <alignment horizontal="center" vertical="center"/>
      <protection hidden="1"/>
    </xf>
    <xf numFmtId="0" fontId="56" fillId="6" borderId="121" xfId="2" applyFont="1" applyFill="1" applyBorder="1" applyAlignment="1" applyProtection="1">
      <alignment horizontal="center" vertical="center"/>
      <protection hidden="1"/>
    </xf>
    <xf numFmtId="0" fontId="61" fillId="2" borderId="77" xfId="2" applyFont="1" applyBorder="1" applyAlignment="1" applyProtection="1">
      <alignment horizontal="left" vertical="center" indent="1"/>
      <protection hidden="1"/>
    </xf>
    <xf numFmtId="0" fontId="61" fillId="2" borderId="78" xfId="2" applyFont="1" applyBorder="1" applyAlignment="1" applyProtection="1">
      <alignment horizontal="left" vertical="center" indent="1"/>
      <protection hidden="1"/>
    </xf>
    <xf numFmtId="0" fontId="61" fillId="2" borderId="89" xfId="2" applyFont="1" applyBorder="1" applyAlignment="1" applyProtection="1">
      <alignment horizontal="left" vertical="center" indent="1"/>
      <protection hidden="1"/>
    </xf>
    <xf numFmtId="0" fontId="61" fillId="2" borderId="87" xfId="2" applyFont="1" applyBorder="1" applyAlignment="1" applyProtection="1">
      <alignment horizontal="left" vertical="center" indent="1"/>
      <protection hidden="1"/>
    </xf>
    <xf numFmtId="0" fontId="62" fillId="2" borderId="94" xfId="2" applyFont="1" applyBorder="1" applyAlignment="1" applyProtection="1">
      <alignment horizontal="left" vertical="center" indent="1" shrinkToFit="1"/>
      <protection hidden="1"/>
    </xf>
    <xf numFmtId="0" fontId="62" fillId="2" borderId="92" xfId="2" applyFont="1" applyBorder="1" applyAlignment="1" applyProtection="1">
      <alignment horizontal="left" vertical="center" indent="1" shrinkToFit="1"/>
      <protection hidden="1"/>
    </xf>
    <xf numFmtId="0" fontId="62" fillId="2" borderId="77" xfId="2" applyFont="1" applyBorder="1" applyAlignment="1" applyProtection="1">
      <alignment horizontal="left" vertical="center" indent="1" shrinkToFit="1"/>
      <protection hidden="1"/>
    </xf>
    <xf numFmtId="0" fontId="62" fillId="2" borderId="78" xfId="2" applyFont="1" applyBorder="1" applyAlignment="1" applyProtection="1">
      <alignment horizontal="left" vertical="center" indent="1" shrinkToFit="1"/>
      <protection hidden="1"/>
    </xf>
    <xf numFmtId="0" fontId="63" fillId="2" borderId="142" xfId="3" applyFont="1" applyFill="1" applyBorder="1" applyAlignment="1" applyProtection="1">
      <alignment horizontal="center" vertical="center"/>
    </xf>
    <xf numFmtId="0" fontId="63" fillId="2" borderId="136" xfId="3" applyFont="1" applyFill="1" applyBorder="1" applyAlignment="1" applyProtection="1">
      <alignment horizontal="center" vertical="center"/>
    </xf>
    <xf numFmtId="165" fontId="54" fillId="2" borderId="130" xfId="2" applyNumberFormat="1" applyFont="1" applyFill="1" applyBorder="1" applyAlignment="1" applyProtection="1">
      <alignment horizontal="left" vertical="center" wrapText="1" indent="1"/>
      <protection locked="0" hidden="1"/>
    </xf>
    <xf numFmtId="165" fontId="15" fillId="2" borderId="129" xfId="2" applyNumberFormat="1" applyFill="1" applyBorder="1" applyAlignment="1" applyProtection="1">
      <alignment horizontal="left" vertical="center" indent="1"/>
      <protection locked="0" hidden="1"/>
    </xf>
    <xf numFmtId="165" fontId="54" fillId="2" borderId="130" xfId="2" applyNumberFormat="1" applyFont="1" applyFill="1" applyBorder="1" applyAlignment="1" applyProtection="1">
      <alignment horizontal="left" vertical="center" indent="1"/>
      <protection locked="0" hidden="1"/>
    </xf>
    <xf numFmtId="0" fontId="53" fillId="2" borderId="94" xfId="2" applyFont="1" applyBorder="1" applyAlignment="1" applyProtection="1">
      <alignment horizontal="left" indent="1"/>
      <protection hidden="1"/>
    </xf>
    <xf numFmtId="0" fontId="53" fillId="2" borderId="93" xfId="2" applyFont="1" applyBorder="1" applyAlignment="1" applyProtection="1">
      <alignment horizontal="left" indent="1"/>
      <protection hidden="1"/>
    </xf>
    <xf numFmtId="0" fontId="53" fillId="2" borderId="92" xfId="2" applyFont="1" applyBorder="1" applyAlignment="1" applyProtection="1">
      <alignment horizontal="left" indent="1"/>
      <protection hidden="1"/>
    </xf>
    <xf numFmtId="165" fontId="54" fillId="2" borderId="129" xfId="2" applyNumberFormat="1" applyFont="1" applyFill="1" applyBorder="1" applyAlignment="1" applyProtection="1">
      <alignment horizontal="left" vertical="center" indent="1"/>
      <protection locked="0" hidden="1"/>
    </xf>
    <xf numFmtId="0" fontId="65" fillId="2" borderId="76" xfId="2" applyFont="1" applyBorder="1" applyAlignment="1" applyProtection="1">
      <alignment horizontal="left" indent="1"/>
      <protection locked="0" hidden="1"/>
    </xf>
    <xf numFmtId="0" fontId="68" fillId="2" borderId="0" xfId="2" applyFont="1" applyAlignment="1" applyProtection="1">
      <alignment horizontal="center"/>
      <protection hidden="1"/>
    </xf>
    <xf numFmtId="0" fontId="66" fillId="7" borderId="156" xfId="2" applyFont="1" applyFill="1" applyBorder="1" applyAlignment="1" applyProtection="1">
      <alignment horizontal="left" vertical="center" indent="1"/>
      <protection locked="0" hidden="1"/>
    </xf>
    <xf numFmtId="0" fontId="65" fillId="7" borderId="155" xfId="2" applyFont="1" applyFill="1" applyBorder="1" applyAlignment="1" applyProtection="1">
      <alignment horizontal="left" vertical="center" indent="1"/>
      <protection locked="0" hidden="1"/>
    </xf>
    <xf numFmtId="0" fontId="65" fillId="7" borderId="154" xfId="2" applyFont="1" applyFill="1" applyBorder="1" applyAlignment="1" applyProtection="1">
      <alignment horizontal="left" vertical="center" indent="1"/>
      <protection locked="0" hidden="1"/>
    </xf>
    <xf numFmtId="0" fontId="50" fillId="2" borderId="153" xfId="2" applyFont="1" applyBorder="1" applyAlignment="1" applyProtection="1">
      <alignment horizontal="center"/>
      <protection hidden="1"/>
    </xf>
    <xf numFmtId="0" fontId="50" fillId="2" borderId="152" xfId="2" applyFont="1" applyBorder="1" applyAlignment="1" applyProtection="1">
      <alignment horizontal="center"/>
      <protection hidden="1"/>
    </xf>
    <xf numFmtId="0" fontId="50" fillId="2" borderId="151" xfId="2" applyFont="1" applyBorder="1" applyAlignment="1" applyProtection="1">
      <alignment horizontal="center"/>
      <protection hidden="1"/>
    </xf>
    <xf numFmtId="0" fontId="50" fillId="2" borderId="0" xfId="2" applyFont="1" applyAlignment="1" applyProtection="1">
      <alignment horizontal="right"/>
      <protection hidden="1"/>
    </xf>
    <xf numFmtId="0" fontId="50" fillId="2" borderId="94" xfId="2" applyFont="1" applyBorder="1" applyAlignment="1" applyProtection="1">
      <alignment horizontal="left" indent="1"/>
      <protection hidden="1"/>
    </xf>
    <xf numFmtId="0" fontId="15" fillId="2" borderId="93" xfId="2" applyBorder="1" applyAlignment="1" applyProtection="1">
      <alignment horizontal="left" indent="1"/>
      <protection hidden="1"/>
    </xf>
    <xf numFmtId="0" fontId="50" fillId="2" borderId="89" xfId="2" applyFont="1" applyBorder="1" applyAlignment="1" applyProtection="1">
      <alignment horizontal="left" indent="1"/>
      <protection hidden="1"/>
    </xf>
    <xf numFmtId="0" fontId="15" fillId="2" borderId="88" xfId="2" applyBorder="1" applyAlignment="1" applyProtection="1">
      <alignment horizontal="left" indent="1"/>
      <protection hidden="1"/>
    </xf>
    <xf numFmtId="0" fontId="50" fillId="2" borderId="91" xfId="2" applyFont="1" applyBorder="1" applyAlignment="1" applyProtection="1">
      <alignment horizontal="center" vertical="center" wrapText="1"/>
      <protection hidden="1"/>
    </xf>
    <xf numFmtId="0" fontId="50" fillId="2" borderId="86" xfId="2" applyFont="1" applyBorder="1" applyAlignment="1" applyProtection="1">
      <alignment horizontal="center" vertical="center" wrapText="1"/>
      <protection hidden="1"/>
    </xf>
    <xf numFmtId="166" fontId="65" fillId="2" borderId="76" xfId="2" applyNumberFormat="1" applyFont="1" applyBorder="1" applyAlignment="1" applyProtection="1">
      <alignment horizontal="center"/>
      <protection locked="0" hidden="1"/>
    </xf>
    <xf numFmtId="0" fontId="33" fillId="2" borderId="0" xfId="2" applyFont="1" applyAlignment="1" applyProtection="1">
      <alignment vertical="center" wrapText="1"/>
      <protection hidden="1"/>
    </xf>
    <xf numFmtId="0" fontId="33" fillId="2" borderId="157" xfId="2" applyFont="1" applyBorder="1" applyAlignment="1" applyProtection="1">
      <alignment vertical="center" wrapText="1"/>
      <protection hidden="1"/>
    </xf>
    <xf numFmtId="0" fontId="50" fillId="2" borderId="93" xfId="2" applyFont="1" applyBorder="1" applyAlignment="1" applyProtection="1">
      <alignment horizontal="left" indent="1"/>
      <protection hidden="1"/>
    </xf>
    <xf numFmtId="0" fontId="50" fillId="2" borderId="92" xfId="2" applyFont="1" applyBorder="1" applyAlignment="1" applyProtection="1">
      <alignment horizontal="left" indent="1"/>
      <protection hidden="1"/>
    </xf>
    <xf numFmtId="165" fontId="54" fillId="2" borderId="143" xfId="2" applyNumberFormat="1" applyFont="1" applyFill="1" applyBorder="1" applyAlignment="1" applyProtection="1">
      <alignment horizontal="left" vertical="center" wrapText="1" indent="1"/>
      <protection locked="0" hidden="1"/>
    </xf>
    <xf numFmtId="165" fontId="15" fillId="2" borderId="105" xfId="2" applyNumberFormat="1" applyFill="1" applyBorder="1" applyAlignment="1" applyProtection="1">
      <alignment horizontal="left" vertical="center" indent="1"/>
      <protection locked="0" hidden="1"/>
    </xf>
    <xf numFmtId="0" fontId="15" fillId="2" borderId="110" xfId="2" applyFill="1" applyBorder="1" applyProtection="1">
      <protection hidden="1"/>
    </xf>
    <xf numFmtId="0" fontId="52" fillId="2" borderId="85" xfId="2" applyFont="1" applyBorder="1" applyAlignment="1" applyProtection="1">
      <alignment horizontal="left" vertical="center" indent="1" shrinkToFit="1"/>
      <protection hidden="1"/>
    </xf>
    <xf numFmtId="0" fontId="52" fillId="2" borderId="75" xfId="2" applyFont="1" applyBorder="1" applyAlignment="1" applyProtection="1">
      <alignment horizontal="left" vertical="center" indent="1" shrinkToFit="1"/>
      <protection hidden="1"/>
    </xf>
    <xf numFmtId="0" fontId="52" fillId="2" borderId="84" xfId="2" applyFont="1" applyBorder="1" applyAlignment="1" applyProtection="1">
      <alignment horizontal="left" vertical="center" indent="1" shrinkToFit="1"/>
      <protection hidden="1"/>
    </xf>
    <xf numFmtId="0" fontId="34" fillId="2" borderId="85" xfId="2" applyFont="1" applyBorder="1" applyAlignment="1" applyProtection="1">
      <alignment horizontal="left" vertical="center" indent="1" shrinkToFit="1"/>
      <protection hidden="1"/>
    </xf>
    <xf numFmtId="0" fontId="34" fillId="2" borderId="84" xfId="2" applyFont="1" applyBorder="1" applyAlignment="1" applyProtection="1">
      <alignment horizontal="left" vertical="center" indent="1" shrinkToFit="1"/>
      <protection hidden="1"/>
    </xf>
    <xf numFmtId="165" fontId="54" fillId="2" borderId="128" xfId="2" applyNumberFormat="1" applyFont="1" applyFill="1" applyBorder="1" applyAlignment="1" applyProtection="1">
      <alignment horizontal="left" vertical="center" indent="1"/>
      <protection locked="0" hidden="1"/>
    </xf>
    <xf numFmtId="165" fontId="15" fillId="2" borderId="127" xfId="2" applyNumberFormat="1" applyFill="1" applyBorder="1" applyAlignment="1" applyProtection="1">
      <alignment horizontal="left" vertical="center" indent="1"/>
      <protection locked="0" hidden="1"/>
    </xf>
    <xf numFmtId="0" fontId="57" fillId="2" borderId="114" xfId="2" applyFont="1" applyBorder="1" applyAlignment="1" applyProtection="1">
      <alignment horizontal="center" vertical="center"/>
      <protection hidden="1"/>
    </xf>
    <xf numFmtId="0" fontId="57" fillId="2" borderId="113" xfId="2" applyFont="1" applyBorder="1" applyAlignment="1" applyProtection="1">
      <alignment horizontal="center" vertical="center"/>
      <protection hidden="1"/>
    </xf>
    <xf numFmtId="0" fontId="15" fillId="2" borderId="111" xfId="2" applyBorder="1" applyProtection="1">
      <protection locked="0" hidden="1"/>
    </xf>
    <xf numFmtId="0" fontId="40" fillId="2" borderId="110" xfId="2" applyFont="1" applyFill="1" applyBorder="1" applyAlignment="1" applyProtection="1">
      <alignment horizontal="left" indent="1"/>
      <protection locked="0" hidden="1"/>
    </xf>
    <xf numFmtId="14" fontId="54" fillId="2" borderId="110" xfId="2" applyNumberFormat="1" applyFont="1" applyBorder="1" applyAlignment="1" applyProtection="1">
      <protection locked="0" hidden="1"/>
    </xf>
    <xf numFmtId="0" fontId="54" fillId="2" borderId="110" xfId="2" applyFont="1" applyBorder="1" applyAlignment="1" applyProtection="1">
      <protection locked="0" hidden="1"/>
    </xf>
    <xf numFmtId="49" fontId="54" fillId="2" borderId="110"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center"/>
      <protection locked="0" hidden="1"/>
    </xf>
    <xf numFmtId="0" fontId="54" fillId="2" borderId="111" xfId="2" applyFont="1" applyFill="1" applyBorder="1" applyAlignment="1" applyProtection="1">
      <alignment horizontal="center"/>
      <protection locked="0" hidden="1"/>
    </xf>
    <xf numFmtId="0" fontId="26" fillId="2" borderId="81" xfId="2" applyFont="1" applyFill="1" applyBorder="1" applyAlignment="1" applyProtection="1">
      <alignment horizontal="center"/>
    </xf>
    <xf numFmtId="0" fontId="26" fillId="2" borderId="82" xfId="2" applyFont="1" applyFill="1" applyBorder="1" applyAlignment="1" applyProtection="1">
      <alignment horizontal="center"/>
    </xf>
    <xf numFmtId="0" fontId="40" fillId="2" borderId="89" xfId="2" applyFont="1" applyBorder="1" applyAlignment="1" applyProtection="1">
      <alignment shrinkToFit="1"/>
      <protection locked="0" hidden="1"/>
    </xf>
    <xf numFmtId="0" fontId="40" fillId="2" borderId="87" xfId="2" applyFont="1" applyBorder="1" applyAlignment="1" applyProtection="1">
      <alignment shrinkToFit="1"/>
      <protection locked="0" hidden="1"/>
    </xf>
    <xf numFmtId="0" fontId="40" fillId="2" borderId="77" xfId="2" applyFont="1" applyBorder="1" applyAlignment="1" applyProtection="1">
      <alignment horizontal="center"/>
      <protection locked="0" hidden="1"/>
    </xf>
    <xf numFmtId="0" fontId="40" fillId="2" borderId="0" xfId="2" applyFont="1" applyBorder="1" applyAlignment="1" applyProtection="1">
      <alignment horizontal="center"/>
      <protection locked="0" hidden="1"/>
    </xf>
    <xf numFmtId="0" fontId="40" fillId="2" borderId="78" xfId="2" applyFont="1" applyBorder="1" applyAlignment="1" applyProtection="1">
      <alignment horizontal="center"/>
      <protection locked="0" hidden="1"/>
    </xf>
    <xf numFmtId="14" fontId="40" fillId="2" borderId="77" xfId="2" applyNumberFormat="1" applyFont="1" applyBorder="1" applyAlignment="1" applyProtection="1">
      <alignment horizontal="center"/>
      <protection locked="0" hidden="1"/>
    </xf>
    <xf numFmtId="0" fontId="15" fillId="2" borderId="89" xfId="2" applyBorder="1" applyAlignment="1" applyProtection="1">
      <alignment horizontal="left" vertical="center" wrapText="1" indent="1"/>
      <protection locked="0" hidden="1"/>
    </xf>
    <xf numFmtId="0" fontId="15" fillId="2" borderId="88" xfId="2" applyBorder="1" applyAlignment="1" applyProtection="1">
      <alignment horizontal="left" vertical="center" wrapText="1" indent="1"/>
      <protection locked="0" hidden="1"/>
    </xf>
    <xf numFmtId="0" fontId="15" fillId="2" borderId="87" xfId="2" applyBorder="1" applyAlignment="1" applyProtection="1">
      <alignment horizontal="left" vertical="center" wrapText="1" indent="1"/>
      <protection locked="0" hidden="1"/>
    </xf>
    <xf numFmtId="0" fontId="40" fillId="2" borderId="110" xfId="2" applyFont="1" applyBorder="1" applyAlignment="1" applyProtection="1">
      <alignment horizontal="left" indent="1"/>
      <protection locked="0"/>
    </xf>
    <xf numFmtId="49" fontId="54" fillId="2" borderId="111" xfId="2" applyNumberFormat="1" applyFont="1" applyFill="1" applyBorder="1" applyAlignment="1" applyProtection="1">
      <alignment horizontal="center"/>
      <protection locked="0" hidden="1"/>
    </xf>
    <xf numFmtId="0" fontId="54" fillId="2" borderId="110" xfId="2" applyFont="1" applyFill="1" applyBorder="1" applyAlignment="1" applyProtection="1">
      <alignment horizontal="left" indent="1"/>
      <protection locked="0"/>
    </xf>
    <xf numFmtId="0" fontId="50" fillId="2" borderId="93" xfId="2" applyFont="1" applyBorder="1" applyAlignment="1" applyProtection="1">
      <alignment horizontal="center"/>
      <protection hidden="1"/>
    </xf>
    <xf numFmtId="0" fontId="15" fillId="2" borderId="95" xfId="2" applyBorder="1" applyAlignment="1" applyProtection="1">
      <alignment horizontal="left" indent="1"/>
      <protection locked="0" hidden="1"/>
    </xf>
    <xf numFmtId="0" fontId="15" fillId="2" borderId="94" xfId="2" applyBorder="1" applyAlignment="1" applyProtection="1">
      <alignment horizontal="left" indent="1"/>
      <protection hidden="1"/>
    </xf>
    <xf numFmtId="0" fontId="15" fillId="2" borderId="92" xfId="2" applyBorder="1" applyAlignment="1" applyProtection="1">
      <alignment horizontal="left" indent="1"/>
      <protection hidden="1"/>
    </xf>
    <xf numFmtId="0" fontId="50" fillId="2" borderId="89" xfId="2" applyFont="1" applyBorder="1" applyAlignment="1" applyProtection="1">
      <alignment horizontal="left" vertical="center" wrapText="1" indent="1"/>
      <protection locked="0" hidden="1"/>
    </xf>
    <xf numFmtId="0" fontId="50" fillId="2" borderId="88" xfId="2" applyFont="1" applyBorder="1" applyAlignment="1" applyProtection="1">
      <alignment horizontal="left" vertical="center" wrapText="1" indent="1"/>
      <protection locked="0" hidden="1"/>
    </xf>
    <xf numFmtId="0" fontId="50" fillId="2" borderId="87" xfId="2" applyFont="1" applyBorder="1" applyAlignment="1" applyProtection="1">
      <alignment horizontal="left" vertical="center" wrapText="1" indent="1"/>
      <protection locked="0" hidden="1"/>
    </xf>
    <xf numFmtId="1" fontId="33" fillId="2" borderId="83" xfId="2" applyNumberFormat="1" applyFont="1" applyFill="1" applyBorder="1" applyAlignment="1" applyProtection="1">
      <alignment horizontal="center"/>
    </xf>
    <xf numFmtId="0" fontId="31" fillId="2" borderId="77" xfId="2" applyFont="1" applyFill="1" applyBorder="1" applyAlignment="1" applyProtection="1">
      <alignment horizontal="center"/>
    </xf>
    <xf numFmtId="0" fontId="31" fillId="2" borderId="78" xfId="2" applyFont="1" applyFill="1" applyBorder="1" applyAlignment="1" applyProtection="1">
      <alignment horizontal="center"/>
    </xf>
    <xf numFmtId="1" fontId="21" fillId="2" borderId="77" xfId="2" applyNumberFormat="1" applyFont="1" applyFill="1" applyBorder="1" applyAlignment="1" applyProtection="1">
      <alignment horizontal="center"/>
    </xf>
    <xf numFmtId="1" fontId="21" fillId="2" borderId="0" xfId="2" applyNumberFormat="1" applyFont="1" applyFill="1" applyBorder="1" applyAlignment="1" applyProtection="1">
      <alignment horizontal="center"/>
    </xf>
    <xf numFmtId="0" fontId="40" fillId="2" borderId="77" xfId="2" applyFont="1" applyBorder="1" applyAlignment="1" applyProtection="1">
      <alignment shrinkToFit="1"/>
      <protection locked="0" hidden="1"/>
    </xf>
    <xf numFmtId="0" fontId="40" fillId="2" borderId="78" xfId="2" applyFont="1" applyBorder="1" applyAlignment="1" applyProtection="1">
      <alignment shrinkToFit="1"/>
      <protection locked="0" hidden="1"/>
    </xf>
    <xf numFmtId="0" fontId="32" fillId="2" borderId="77" xfId="2" applyFont="1" applyFill="1" applyBorder="1" applyAlignment="1" applyProtection="1">
      <alignment horizontal="center"/>
    </xf>
    <xf numFmtId="0" fontId="32" fillId="2" borderId="78" xfId="2" applyFont="1" applyFill="1" applyBorder="1" applyAlignment="1" applyProtection="1">
      <alignment horizontal="center"/>
    </xf>
    <xf numFmtId="0" fontId="30" fillId="2" borderId="77" xfId="2" applyFont="1" applyFill="1" applyBorder="1" applyAlignment="1" applyProtection="1">
      <alignment horizontal="center"/>
    </xf>
    <xf numFmtId="0" fontId="30" fillId="2" borderId="78" xfId="2" applyFont="1" applyFill="1" applyBorder="1" applyAlignment="1" applyProtection="1">
      <alignment horizontal="center"/>
    </xf>
    <xf numFmtId="0" fontId="40" fillId="2" borderId="89" xfId="2" applyFont="1" applyBorder="1" applyAlignment="1" applyProtection="1">
      <alignment horizontal="center"/>
      <protection locked="0" hidden="1"/>
    </xf>
    <xf numFmtId="0" fontId="40" fillId="2" borderId="88" xfId="2" applyFont="1" applyBorder="1" applyAlignment="1" applyProtection="1">
      <alignment horizontal="center"/>
      <protection locked="0" hidden="1"/>
    </xf>
    <xf numFmtId="0" fontId="40" fillId="2" borderId="87" xfId="2" applyFont="1" applyBorder="1" applyAlignment="1" applyProtection="1">
      <alignment horizontal="center"/>
      <protection locked="0" hidden="1"/>
    </xf>
    <xf numFmtId="0" fontId="23" fillId="2" borderId="0" xfId="2" applyFont="1" applyAlignment="1" applyProtection="1">
      <protection hidden="1"/>
    </xf>
    <xf numFmtId="0" fontId="46" fillId="2" borderId="89" xfId="2" applyFont="1" applyBorder="1" applyAlignment="1" applyProtection="1">
      <protection hidden="1"/>
    </xf>
    <xf numFmtId="0" fontId="46" fillId="2" borderId="87" xfId="2" applyFont="1" applyBorder="1" applyAlignment="1" applyProtection="1">
      <protection hidden="1"/>
    </xf>
    <xf numFmtId="0" fontId="45" fillId="2" borderId="89" xfId="2" applyFont="1" applyBorder="1" applyAlignment="1" applyProtection="1">
      <alignment horizontal="center"/>
      <protection hidden="1"/>
    </xf>
    <xf numFmtId="0" fontId="45" fillId="2" borderId="88" xfId="2" applyFont="1" applyBorder="1" applyAlignment="1" applyProtection="1">
      <alignment horizontal="center"/>
      <protection hidden="1"/>
    </xf>
    <xf numFmtId="0" fontId="45" fillId="2" borderId="87" xfId="2" applyFont="1" applyBorder="1" applyAlignment="1" applyProtection="1">
      <alignment horizontal="center"/>
      <protection hidden="1"/>
    </xf>
    <xf numFmtId="0" fontId="20" fillId="2" borderId="0" xfId="2" applyFont="1" applyAlignment="1" applyProtection="1">
      <protection hidden="1"/>
    </xf>
    <xf numFmtId="0" fontId="18" fillId="2" borderId="0" xfId="2" applyFont="1" applyFill="1" applyAlignment="1" applyProtection="1">
      <alignment horizontal="center"/>
      <protection hidden="1"/>
    </xf>
    <xf numFmtId="0" fontId="40" fillId="2" borderId="86" xfId="2" applyFont="1" applyBorder="1" applyAlignment="1" applyProtection="1">
      <alignment horizontal="center"/>
      <protection hidden="1"/>
    </xf>
    <xf numFmtId="0" fontId="48" fillId="2" borderId="86" xfId="2" applyFont="1" applyBorder="1" applyAlignment="1" applyProtection="1">
      <alignment horizontal="center" shrinkToFit="1"/>
      <protection hidden="1"/>
    </xf>
    <xf numFmtId="0" fontId="25" fillId="2" borderId="91" xfId="2" applyFont="1" applyBorder="1" applyAlignment="1" applyProtection="1">
      <alignment horizontal="center" textRotation="90" wrapText="1"/>
      <protection hidden="1"/>
    </xf>
    <xf numFmtId="0" fontId="25" fillId="2" borderId="90" xfId="2" applyFont="1" applyBorder="1" applyAlignment="1" applyProtection="1">
      <alignment horizontal="center" textRotation="90" wrapText="1"/>
      <protection hidden="1"/>
    </xf>
    <xf numFmtId="0" fontId="25" fillId="2" borderId="86" xfId="2" applyFont="1" applyBorder="1" applyAlignment="1" applyProtection="1">
      <alignment horizontal="center" textRotation="90" wrapText="1"/>
      <protection hidden="1"/>
    </xf>
    <xf numFmtId="0" fontId="49" fillId="2" borderId="94" xfId="2" applyFont="1" applyBorder="1" applyAlignment="1" applyProtection="1">
      <alignment horizontal="center"/>
      <protection hidden="1"/>
    </xf>
    <xf numFmtId="0" fontId="49" fillId="2" borderId="93" xfId="2" applyFont="1" applyBorder="1" applyAlignment="1" applyProtection="1">
      <alignment horizontal="center"/>
      <protection hidden="1"/>
    </xf>
    <xf numFmtId="0" fontId="49" fillId="2" borderId="92" xfId="2" applyFont="1" applyBorder="1" applyAlignment="1" applyProtection="1">
      <alignment horizontal="center"/>
      <protection hidden="1"/>
    </xf>
    <xf numFmtId="0" fontId="49" fillId="2" borderId="89" xfId="2" applyFont="1" applyBorder="1" applyAlignment="1" applyProtection="1">
      <alignment horizontal="center"/>
      <protection hidden="1"/>
    </xf>
    <xf numFmtId="0" fontId="49" fillId="2" borderId="88" xfId="2" applyFont="1" applyBorder="1" applyAlignment="1" applyProtection="1">
      <alignment horizontal="center"/>
      <protection hidden="1"/>
    </xf>
    <xf numFmtId="0" fontId="49" fillId="2" borderId="87" xfId="2" applyFont="1" applyBorder="1" applyAlignment="1" applyProtection="1">
      <alignment horizontal="center"/>
      <protection hidden="1"/>
    </xf>
    <xf numFmtId="0" fontId="46" fillId="2" borderId="94" xfId="2" applyFont="1" applyBorder="1" applyAlignment="1" applyProtection="1">
      <protection hidden="1"/>
    </xf>
    <xf numFmtId="0" fontId="46" fillId="2" borderId="92" xfId="2" applyFont="1" applyBorder="1" applyAlignment="1" applyProtection="1">
      <protection hidden="1"/>
    </xf>
    <xf numFmtId="14" fontId="45" fillId="2" borderId="94" xfId="2" applyNumberFormat="1" applyFont="1" applyBorder="1" applyAlignment="1" applyProtection="1">
      <alignment horizontal="center"/>
      <protection hidden="1"/>
    </xf>
    <xf numFmtId="0" fontId="45" fillId="2" borderId="93" xfId="2" applyFont="1" applyBorder="1" applyAlignment="1" applyProtection="1">
      <alignment horizontal="center"/>
      <protection hidden="1"/>
    </xf>
    <xf numFmtId="0" fontId="45" fillId="2" borderId="92" xfId="2" applyFont="1" applyBorder="1" applyAlignment="1" applyProtection="1">
      <alignment horizontal="center"/>
      <protection hidden="1"/>
    </xf>
    <xf numFmtId="0" fontId="18" fillId="5" borderId="0" xfId="2" applyFont="1" applyFill="1" applyAlignment="1" applyProtection="1">
      <alignment horizontal="center"/>
      <protection hidden="1"/>
    </xf>
    <xf numFmtId="0" fontId="19" fillId="5" borderId="0" xfId="2" applyFont="1" applyFill="1" applyBorder="1" applyAlignment="1" applyProtection="1">
      <alignment horizontal="center"/>
      <protection hidden="1"/>
    </xf>
    <xf numFmtId="0" fontId="18" fillId="5" borderId="0" xfId="2" applyFont="1" applyFill="1" applyBorder="1" applyAlignment="1" applyProtection="1">
      <alignment horizontal="center"/>
      <protection hidden="1"/>
    </xf>
  </cellXfs>
  <cellStyles count="5">
    <cellStyle name="Excel Built-in Normal" xfId="3"/>
    <cellStyle name="normální" xfId="0" builtinId="0"/>
    <cellStyle name="normální 2" xfId="1"/>
    <cellStyle name="normální 3" xfId="2"/>
    <cellStyle name="Styl 1" xfId="4"/>
  </cellStyles>
  <dxfs count="258">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b val="0"/>
        <i val="0"/>
        <color auto="1"/>
        <name val="Cambria"/>
        <scheme val="none"/>
      </font>
      <fill>
        <patternFill patternType="none">
          <bgColor indexed="65"/>
        </patternFill>
      </fill>
    </dxf>
    <dxf>
      <font>
        <b val="0"/>
        <i val="0"/>
        <color auto="1"/>
        <name val="Cambria"/>
        <scheme val="none"/>
      </font>
      <fill>
        <patternFill patternType="none">
          <bgColor indexed="65"/>
        </patternFill>
      </fill>
    </dxf>
    <dxf>
      <font>
        <condense val="0"/>
        <extend val="0"/>
        <color indexed="9"/>
      </font>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theme="0"/>
        </patternFill>
      </fill>
    </dxf>
    <dxf>
      <fill>
        <patternFill>
          <bgColor rgb="FFFF0000"/>
        </patternFill>
      </fill>
    </dxf>
    <dxf>
      <fill>
        <patternFill>
          <bgColor theme="0"/>
        </patternFill>
      </fill>
    </dxf>
    <dxf>
      <font>
        <color theme="0"/>
      </font>
      <fill>
        <patternFill patternType="none">
          <bgColor indexed="65"/>
        </patternFill>
      </fill>
    </dxf>
    <dxf>
      <font>
        <condense val="0"/>
        <extend val="0"/>
        <color indexed="9"/>
      </font>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color theme="0"/>
      </font>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b val="0"/>
        <i val="0"/>
        <color theme="5" tint="-0.24994659260841701"/>
        <name val="Cambria"/>
        <scheme val="none"/>
      </font>
      <fill>
        <patternFill>
          <bgColor theme="0" tint="-0.14996795556505021"/>
        </patternFill>
      </fill>
    </dxf>
    <dxf>
      <font>
        <color theme="5" tint="-0.24994659260841701"/>
      </font>
      <fill>
        <patternFill patternType="solid">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2"/>
        </patternFill>
      </fill>
    </dxf>
    <dxf>
      <font>
        <color theme="5" tint="-0.24994659260841701"/>
      </font>
      <fill>
        <patternFill>
          <bgColor theme="0" tint="-0.14996795556505021"/>
        </patternFill>
      </fill>
    </dxf>
    <dxf>
      <font>
        <color theme="5" tint="-0.24994659260841701"/>
      </font>
      <fill>
        <patternFill>
          <bgColor theme="0" tint="-0.14996795556505021"/>
        </patternFill>
      </fill>
    </dxf>
    <dxf>
      <font>
        <color theme="5" tint="-0.24994659260841701"/>
      </font>
      <fill>
        <patternFill>
          <bgColor theme="0" tint="-0.14996795556505021"/>
        </patternFill>
      </fill>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0" cy="247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1500" cy="361950"/>
    <xdr:pic>
      <xdr:nvPicPr>
        <xdr:cNvPr id="2" name="Picture 1" descr="ČKA čb"/>
        <xdr:cNvPicPr>
          <a:picLocks noChangeAspect="1"/>
        </xdr:cNvPicPr>
      </xdr:nvPicPr>
      <xdr:blipFill>
        <a:blip xmlns:r="http://schemas.openxmlformats.org/officeDocument/2006/relationships" r:embed="rId1"/>
        <a:stretch>
          <a:fillRect/>
        </a:stretch>
      </xdr:blipFill>
      <xdr:spPr>
        <a:xfrm>
          <a:off x="0" y="0"/>
          <a:ext cx="571500" cy="3619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419100</xdr:colOff>
      <xdr:row>1</xdr:row>
      <xdr:rowOff>104775</xdr:rowOff>
    </xdr:to>
    <xdr:pic>
      <xdr:nvPicPr>
        <xdr:cNvPr id="2" name="Picture 15" descr="pks"/>
        <xdr:cNvPicPr>
          <a:picLocks noChangeAspect="1" noChangeArrowheads="1"/>
        </xdr:cNvPicPr>
      </xdr:nvPicPr>
      <xdr:blipFill>
        <a:blip xmlns:r="http://schemas.openxmlformats.org/officeDocument/2006/relationships" r:embed="rId1"/>
        <a:srcRect/>
        <a:stretch>
          <a:fillRect/>
        </a:stretch>
      </xdr:blipFill>
      <xdr:spPr bwMode="auto">
        <a:xfrm>
          <a:off x="0" y="19050"/>
          <a:ext cx="4191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66"/>
  <sheetViews>
    <sheetView showGridLines="0" showRowColHeaders="0" tabSelected="1" workbookViewId="0">
      <selection activeCell="P43" sqref="P43:S43"/>
    </sheetView>
  </sheetViews>
  <sheetFormatPr defaultRowHeight="12.75"/>
  <cols>
    <col min="1" max="1" width="10.7109375" style="75" customWidth="1"/>
    <col min="2" max="2" width="15.7109375" style="75" customWidth="1"/>
    <col min="3" max="3" width="5.7109375" style="75" customWidth="1"/>
    <col min="4" max="5" width="6.7109375" style="75" customWidth="1"/>
    <col min="6" max="6" width="4.7109375" style="75" customWidth="1"/>
    <col min="7" max="7" width="6.7109375" style="75" customWidth="1"/>
    <col min="8" max="8" width="6.28515625" style="75" customWidth="1"/>
    <col min="9" max="9" width="6.7109375" style="75" customWidth="1"/>
    <col min="10" max="10" width="1.7109375" style="75" customWidth="1"/>
    <col min="11" max="11" width="10.7109375" style="75" customWidth="1"/>
    <col min="12" max="12" width="15.7109375" style="75" customWidth="1"/>
    <col min="13" max="13" width="5.7109375" style="75" customWidth="1"/>
    <col min="14" max="15" width="6.7109375" style="75" customWidth="1"/>
    <col min="16" max="16" width="4.7109375" style="75" customWidth="1"/>
    <col min="17" max="17" width="6.7109375" style="75" customWidth="1"/>
    <col min="18" max="18" width="6.28515625" style="75" customWidth="1"/>
    <col min="19" max="19" width="6.7109375" style="75" customWidth="1"/>
    <col min="20" max="20" width="9.140625" style="75" customWidth="1"/>
    <col min="21" max="16384" width="9.140625" style="74"/>
  </cols>
  <sheetData>
    <row r="1" spans="1:19" ht="26.25" customHeight="1">
      <c r="B1" s="395" t="s">
        <v>0</v>
      </c>
      <c r="C1" s="395"/>
      <c r="D1" s="397" t="s">
        <v>1</v>
      </c>
      <c r="E1" s="397"/>
      <c r="F1" s="397"/>
      <c r="G1" s="397"/>
      <c r="H1" s="397"/>
      <c r="I1" s="397"/>
      <c r="K1" s="104" t="s">
        <v>2</v>
      </c>
      <c r="L1" s="391" t="s">
        <v>100</v>
      </c>
      <c r="M1" s="391"/>
      <c r="N1" s="391"/>
      <c r="O1" s="392" t="s">
        <v>4</v>
      </c>
      <c r="P1" s="392"/>
      <c r="Q1" s="393" t="s">
        <v>5</v>
      </c>
      <c r="R1" s="394"/>
      <c r="S1" s="394"/>
    </row>
    <row r="2" spans="1:19" ht="6" customHeight="1" thickBot="1">
      <c r="B2" s="396"/>
      <c r="C2" s="396"/>
    </row>
    <row r="3" spans="1:19" ht="20.100000000000001" customHeight="1" thickBot="1">
      <c r="A3" s="144" t="s">
        <v>6</v>
      </c>
      <c r="B3" s="388" t="s">
        <v>99</v>
      </c>
      <c r="C3" s="389"/>
      <c r="D3" s="389"/>
      <c r="E3" s="389"/>
      <c r="F3" s="389"/>
      <c r="G3" s="389"/>
      <c r="H3" s="389"/>
      <c r="I3" s="390"/>
      <c r="K3" s="144" t="s">
        <v>8</v>
      </c>
      <c r="L3" s="388" t="s">
        <v>98</v>
      </c>
      <c r="M3" s="389"/>
      <c r="N3" s="389"/>
      <c r="O3" s="389"/>
      <c r="P3" s="389"/>
      <c r="Q3" s="389"/>
      <c r="R3" s="389"/>
      <c r="S3" s="390"/>
    </row>
    <row r="4" spans="1:19" ht="5.0999999999999996" customHeight="1" thickBot="1"/>
    <row r="5" spans="1:19" ht="12.95" customHeight="1">
      <c r="A5" s="380" t="s">
        <v>10</v>
      </c>
      <c r="B5" s="381"/>
      <c r="C5" s="365" t="s">
        <v>11</v>
      </c>
      <c r="D5" s="367" t="s">
        <v>12</v>
      </c>
      <c r="E5" s="368"/>
      <c r="F5" s="368"/>
      <c r="G5" s="369"/>
      <c r="H5" s="370" t="s">
        <v>13</v>
      </c>
      <c r="I5" s="371"/>
      <c r="K5" s="380" t="s">
        <v>10</v>
      </c>
      <c r="L5" s="381"/>
      <c r="M5" s="365" t="s">
        <v>11</v>
      </c>
      <c r="N5" s="367" t="s">
        <v>12</v>
      </c>
      <c r="O5" s="368"/>
      <c r="P5" s="368"/>
      <c r="Q5" s="369"/>
      <c r="R5" s="370" t="s">
        <v>13</v>
      </c>
      <c r="S5" s="371"/>
    </row>
    <row r="6" spans="1:19" ht="12.95" customHeight="1" thickBot="1">
      <c r="A6" s="382" t="s">
        <v>14</v>
      </c>
      <c r="B6" s="383"/>
      <c r="C6" s="366"/>
      <c r="D6" s="143" t="s">
        <v>15</v>
      </c>
      <c r="E6" s="142" t="s">
        <v>16</v>
      </c>
      <c r="F6" s="142" t="s">
        <v>17</v>
      </c>
      <c r="G6" s="141" t="s">
        <v>18</v>
      </c>
      <c r="H6" s="140" t="s">
        <v>19</v>
      </c>
      <c r="I6" s="139" t="s">
        <v>20</v>
      </c>
      <c r="K6" s="382" t="s">
        <v>14</v>
      </c>
      <c r="L6" s="383"/>
      <c r="M6" s="366"/>
      <c r="N6" s="143" t="s">
        <v>15</v>
      </c>
      <c r="O6" s="142" t="s">
        <v>16</v>
      </c>
      <c r="P6" s="142" t="s">
        <v>17</v>
      </c>
      <c r="Q6" s="141" t="s">
        <v>18</v>
      </c>
      <c r="R6" s="140" t="s">
        <v>19</v>
      </c>
      <c r="S6" s="139" t="s">
        <v>20</v>
      </c>
    </row>
    <row r="7" spans="1:19" ht="5.0999999999999996" customHeight="1" thickBot="1"/>
    <row r="8" spans="1:19" ht="12.95" customHeight="1">
      <c r="A8" s="384" t="s">
        <v>97</v>
      </c>
      <c r="B8" s="385"/>
      <c r="C8" s="138">
        <v>1</v>
      </c>
      <c r="D8" s="137">
        <v>141</v>
      </c>
      <c r="E8" s="136">
        <v>47</v>
      </c>
      <c r="F8" s="136">
        <v>6</v>
      </c>
      <c r="G8" s="135">
        <f>IF(AND(ISBLANK(D8),ISBLANK(E8)),"",D8+E8)</f>
        <v>188</v>
      </c>
      <c r="H8" s="134">
        <f>IF(OR(ISNUMBER($G8),ISNUMBER($Q8)),(SIGN(N($G8)-N($Q8))+1)/2,"")</f>
        <v>0</v>
      </c>
      <c r="I8" s="128"/>
      <c r="K8" s="384" t="s">
        <v>96</v>
      </c>
      <c r="L8" s="385"/>
      <c r="M8" s="138">
        <v>1</v>
      </c>
      <c r="N8" s="137">
        <v>164</v>
      </c>
      <c r="O8" s="136">
        <v>80</v>
      </c>
      <c r="P8" s="136">
        <v>1</v>
      </c>
      <c r="Q8" s="135">
        <f>IF(AND(ISBLANK(N8),ISBLANK(O8)),"",N8+O8)</f>
        <v>244</v>
      </c>
      <c r="R8" s="134">
        <f>IF(ISNUMBER($H8),1-$H8,"")</f>
        <v>1</v>
      </c>
      <c r="S8" s="128"/>
    </row>
    <row r="9" spans="1:19" ht="12.95" customHeight="1">
      <c r="A9" s="386"/>
      <c r="B9" s="387"/>
      <c r="C9" s="133">
        <v>2</v>
      </c>
      <c r="D9" s="132">
        <v>150</v>
      </c>
      <c r="E9" s="131">
        <v>60</v>
      </c>
      <c r="F9" s="131">
        <v>4</v>
      </c>
      <c r="G9" s="130">
        <f>IF(AND(ISBLANK(D9),ISBLANK(E9)),"",D9+E9)</f>
        <v>210</v>
      </c>
      <c r="H9" s="129">
        <f>IF(OR(ISNUMBER($G9),ISNUMBER($Q9)),(SIGN(N($G9)-N($Q9))+1)/2,"")</f>
        <v>0</v>
      </c>
      <c r="I9" s="128"/>
      <c r="K9" s="386"/>
      <c r="L9" s="387"/>
      <c r="M9" s="133">
        <v>2</v>
      </c>
      <c r="N9" s="132">
        <v>156</v>
      </c>
      <c r="O9" s="131">
        <v>72</v>
      </c>
      <c r="P9" s="131">
        <v>2</v>
      </c>
      <c r="Q9" s="130">
        <f>IF(AND(ISBLANK(N9),ISBLANK(O9)),"",N9+O9)</f>
        <v>228</v>
      </c>
      <c r="R9" s="129">
        <f>IF(ISNUMBER($H9),1-$H9,"")</f>
        <v>1</v>
      </c>
      <c r="S9" s="128"/>
    </row>
    <row r="10" spans="1:19" ht="12.95" customHeight="1" thickBot="1">
      <c r="A10" s="372" t="s">
        <v>91</v>
      </c>
      <c r="B10" s="373"/>
      <c r="C10" s="133">
        <v>3</v>
      </c>
      <c r="D10" s="132"/>
      <c r="E10" s="131"/>
      <c r="F10" s="131"/>
      <c r="G10" s="130" t="str">
        <f>IF(AND(ISBLANK(D10),ISBLANK(E10)),"",D10+E10)</f>
        <v/>
      </c>
      <c r="H10" s="129" t="str">
        <f>IF(OR(ISNUMBER($G10),ISNUMBER($Q10)),(SIGN(N($G10)-N($Q10))+1)/2,"")</f>
        <v/>
      </c>
      <c r="I10" s="128"/>
      <c r="K10" s="372" t="s">
        <v>95</v>
      </c>
      <c r="L10" s="373"/>
      <c r="M10" s="133">
        <v>3</v>
      </c>
      <c r="N10" s="132"/>
      <c r="O10" s="131"/>
      <c r="P10" s="131"/>
      <c r="Q10" s="130" t="str">
        <f>IF(AND(ISBLANK(N10),ISBLANK(O10)),"",N10+O10)</f>
        <v/>
      </c>
      <c r="R10" s="129" t="str">
        <f>IF(ISNUMBER($H10),1-$H10,"")</f>
        <v/>
      </c>
      <c r="S10" s="128"/>
    </row>
    <row r="11" spans="1:19" ht="12.95" customHeight="1">
      <c r="A11" s="374"/>
      <c r="B11" s="375"/>
      <c r="C11" s="127">
        <v>4</v>
      </c>
      <c r="D11" s="126"/>
      <c r="E11" s="125"/>
      <c r="F11" s="125"/>
      <c r="G11" s="124" t="str">
        <f>IF(AND(ISBLANK(D11),ISBLANK(E11)),"",D11+E11)</f>
        <v/>
      </c>
      <c r="H11" s="123" t="str">
        <f>IF(OR(ISNUMBER($G11),ISNUMBER($Q11)),(SIGN(N($G11)-N($Q11))+1)/2,"")</f>
        <v/>
      </c>
      <c r="I11" s="378">
        <f>IF(ISNUMBER(H12),(SIGN(1000*($H12-$R12)+$G12-$Q12)+1)/2,"")</f>
        <v>0</v>
      </c>
      <c r="K11" s="374"/>
      <c r="L11" s="375"/>
      <c r="M11" s="127">
        <v>4</v>
      </c>
      <c r="N11" s="126"/>
      <c r="O11" s="125"/>
      <c r="P11" s="125"/>
      <c r="Q11" s="124" t="str">
        <f>IF(AND(ISBLANK(N11),ISBLANK(O11)),"",N11+O11)</f>
        <v/>
      </c>
      <c r="R11" s="123" t="str">
        <f>IF(ISNUMBER($H11),1-$H11,"")</f>
        <v/>
      </c>
      <c r="S11" s="378">
        <f>IF(ISNUMBER($I11),1-$I11,"")</f>
        <v>1</v>
      </c>
    </row>
    <row r="12" spans="1:19" ht="15.95" customHeight="1" thickBot="1">
      <c r="A12" s="376">
        <v>1163</v>
      </c>
      <c r="B12" s="377"/>
      <c r="C12" s="121" t="s">
        <v>18</v>
      </c>
      <c r="D12" s="117">
        <f>IF(ISNUMBER($G12),SUM(D8:D11),"")</f>
        <v>291</v>
      </c>
      <c r="E12" s="119">
        <f>IF(ISNUMBER($G12),SUM(E8:E11),"")</f>
        <v>107</v>
      </c>
      <c r="F12" s="119">
        <f>IF(ISNUMBER($G12),SUM(F8:F11),"")</f>
        <v>10</v>
      </c>
      <c r="G12" s="118">
        <f>IF(SUM($G8:$G11)+SUM($Q8:$Q11)&gt;0,SUM(G8:G11),"")</f>
        <v>398</v>
      </c>
      <c r="H12" s="117">
        <f>IF(ISNUMBER($G12),SUM(H8:H11),"")</f>
        <v>0</v>
      </c>
      <c r="I12" s="379"/>
      <c r="K12" s="376">
        <v>19345</v>
      </c>
      <c r="L12" s="377"/>
      <c r="M12" s="121" t="s">
        <v>18</v>
      </c>
      <c r="N12" s="122">
        <f>IF(ISNUMBER($G12),SUM(N8:N11),"")</f>
        <v>320</v>
      </c>
      <c r="O12" s="120">
        <f>IF(ISNUMBER($G12),SUM(O8:O11),"")</f>
        <v>152</v>
      </c>
      <c r="P12" s="119">
        <f>IF(ISNUMBER($G12),SUM(P8:P11),"")</f>
        <v>3</v>
      </c>
      <c r="Q12" s="145">
        <f>IF(SUM($G8:$G11)+SUM($Q8:$Q11)&gt;0,SUM(Q8:Q11),"")</f>
        <v>472</v>
      </c>
      <c r="R12" s="117">
        <f>IF(ISNUMBER($G12),SUM(R8:R11),"")</f>
        <v>2</v>
      </c>
      <c r="S12" s="379"/>
    </row>
    <row r="13" spans="1:19" ht="12.95" customHeight="1">
      <c r="A13" s="384" t="s">
        <v>94</v>
      </c>
      <c r="B13" s="385"/>
      <c r="C13" s="138">
        <v>1</v>
      </c>
      <c r="D13" s="137">
        <v>151</v>
      </c>
      <c r="E13" s="136">
        <v>54</v>
      </c>
      <c r="F13" s="136">
        <v>3</v>
      </c>
      <c r="G13" s="135">
        <f>IF(AND(ISBLANK(D13),ISBLANK(E13)),"",D13+E13)</f>
        <v>205</v>
      </c>
      <c r="H13" s="134">
        <f>IF(OR(ISNUMBER($G13),ISNUMBER($Q13)),(SIGN(N($G13)-N($Q13))+1)/2,"")</f>
        <v>1</v>
      </c>
      <c r="I13" s="128"/>
      <c r="K13" s="384" t="s">
        <v>93</v>
      </c>
      <c r="L13" s="385"/>
      <c r="M13" s="138">
        <v>1</v>
      </c>
      <c r="N13" s="137">
        <v>139</v>
      </c>
      <c r="O13" s="136">
        <v>59</v>
      </c>
      <c r="P13" s="136">
        <v>5</v>
      </c>
      <c r="Q13" s="135">
        <f>IF(AND(ISBLANK(N13),ISBLANK(O13)),"",N13+O13)</f>
        <v>198</v>
      </c>
      <c r="R13" s="134">
        <f>IF(ISNUMBER($H13),1-$H13,"")</f>
        <v>0</v>
      </c>
      <c r="S13" s="128"/>
    </row>
    <row r="14" spans="1:19" ht="12.95" customHeight="1">
      <c r="A14" s="386"/>
      <c r="B14" s="387"/>
      <c r="C14" s="133">
        <v>2</v>
      </c>
      <c r="D14" s="132">
        <v>137</v>
      </c>
      <c r="E14" s="131">
        <v>63</v>
      </c>
      <c r="F14" s="131">
        <v>3</v>
      </c>
      <c r="G14" s="130">
        <f>IF(AND(ISBLANK(D14),ISBLANK(E14)),"",D14+E14)</f>
        <v>200</v>
      </c>
      <c r="H14" s="129">
        <f>IF(OR(ISNUMBER($G14),ISNUMBER($Q14)),(SIGN(N($G14)-N($Q14))+1)/2,"")</f>
        <v>1</v>
      </c>
      <c r="I14" s="128"/>
      <c r="K14" s="386"/>
      <c r="L14" s="387"/>
      <c r="M14" s="133">
        <v>2</v>
      </c>
      <c r="N14" s="132">
        <v>141</v>
      </c>
      <c r="O14" s="131">
        <v>52</v>
      </c>
      <c r="P14" s="131">
        <v>9</v>
      </c>
      <c r="Q14" s="130">
        <f>IF(AND(ISBLANK(N14),ISBLANK(O14)),"",N14+O14)</f>
        <v>193</v>
      </c>
      <c r="R14" s="129">
        <f>IF(ISNUMBER($H14),1-$H14,"")</f>
        <v>0</v>
      </c>
      <c r="S14" s="128"/>
    </row>
    <row r="15" spans="1:19" ht="12.95" customHeight="1" thickBot="1">
      <c r="A15" s="372" t="s">
        <v>92</v>
      </c>
      <c r="B15" s="373"/>
      <c r="C15" s="133">
        <v>3</v>
      </c>
      <c r="D15" s="132"/>
      <c r="E15" s="131"/>
      <c r="F15" s="131"/>
      <c r="G15" s="130" t="str">
        <f>IF(AND(ISBLANK(D15),ISBLANK(E15)),"",D15+E15)</f>
        <v/>
      </c>
      <c r="H15" s="129" t="str">
        <f>IF(OR(ISNUMBER($G15),ISNUMBER($Q15)),(SIGN(N($G15)-N($Q15))+1)/2,"")</f>
        <v/>
      </c>
      <c r="I15" s="128"/>
      <c r="K15" s="372" t="s">
        <v>91</v>
      </c>
      <c r="L15" s="373"/>
      <c r="M15" s="133">
        <v>3</v>
      </c>
      <c r="N15" s="132"/>
      <c r="O15" s="131"/>
      <c r="P15" s="131"/>
      <c r="Q15" s="130" t="str">
        <f>IF(AND(ISBLANK(N15),ISBLANK(O15)),"",N15+O15)</f>
        <v/>
      </c>
      <c r="R15" s="129" t="str">
        <f>IF(ISNUMBER($H15),1-$H15,"")</f>
        <v/>
      </c>
      <c r="S15" s="128"/>
    </row>
    <row r="16" spans="1:19" ht="12.95" customHeight="1">
      <c r="A16" s="374"/>
      <c r="B16" s="375"/>
      <c r="C16" s="127">
        <v>4</v>
      </c>
      <c r="D16" s="126"/>
      <c r="E16" s="125"/>
      <c r="F16" s="125"/>
      <c r="G16" s="124" t="str">
        <f>IF(AND(ISBLANK(D16),ISBLANK(E16)),"",D16+E16)</f>
        <v/>
      </c>
      <c r="H16" s="123" t="str">
        <f>IF(OR(ISNUMBER($G16),ISNUMBER($Q16)),(SIGN(N($G16)-N($Q16))+1)/2,"")</f>
        <v/>
      </c>
      <c r="I16" s="378">
        <f>IF(ISNUMBER(H17),(SIGN(1000*($H17-$R17)+$G17-$Q17)+1)/2,"")</f>
        <v>1</v>
      </c>
      <c r="K16" s="374"/>
      <c r="L16" s="375"/>
      <c r="M16" s="127">
        <v>4</v>
      </c>
      <c r="N16" s="126"/>
      <c r="O16" s="125"/>
      <c r="P16" s="125"/>
      <c r="Q16" s="124" t="str">
        <f>IF(AND(ISBLANK(N16),ISBLANK(O16)),"",N16+O16)</f>
        <v/>
      </c>
      <c r="R16" s="123" t="str">
        <f>IF(ISNUMBER($H16),1-$H16,"")</f>
        <v/>
      </c>
      <c r="S16" s="378">
        <f>IF(ISNUMBER($I16),1-$I16,"")</f>
        <v>0</v>
      </c>
    </row>
    <row r="17" spans="1:19" ht="15.95" customHeight="1" thickBot="1">
      <c r="A17" s="376">
        <v>1404</v>
      </c>
      <c r="B17" s="377"/>
      <c r="C17" s="121" t="s">
        <v>18</v>
      </c>
      <c r="D17" s="117">
        <f>IF(ISNUMBER($G17),SUM(D13:D16),"")</f>
        <v>288</v>
      </c>
      <c r="E17" s="119">
        <f>IF(ISNUMBER($G17),SUM(E13:E16),"")</f>
        <v>117</v>
      </c>
      <c r="F17" s="119">
        <f>IF(ISNUMBER($G17),SUM(F13:F16),"")</f>
        <v>6</v>
      </c>
      <c r="G17" s="118">
        <f>IF(SUM($G13:$G16)+SUM($Q13:$Q16)&gt;0,SUM(G13:G16),"")</f>
        <v>405</v>
      </c>
      <c r="H17" s="117">
        <f>IF(ISNUMBER($G17),SUM(H13:H16),"")</f>
        <v>2</v>
      </c>
      <c r="I17" s="379"/>
      <c r="K17" s="376">
        <v>853</v>
      </c>
      <c r="L17" s="377"/>
      <c r="M17" s="121" t="s">
        <v>18</v>
      </c>
      <c r="N17" s="117">
        <f>IF(ISNUMBER($G17),SUM(N13:N16),"")</f>
        <v>280</v>
      </c>
      <c r="O17" s="119">
        <f>IF(ISNUMBER($G17),SUM(O13:O16),"")</f>
        <v>111</v>
      </c>
      <c r="P17" s="119">
        <f>IF(ISNUMBER($G17),SUM(P13:P16),"")</f>
        <v>14</v>
      </c>
      <c r="Q17" s="118">
        <f>IF(SUM($G13:$G16)+SUM($Q13:$Q16)&gt;0,SUM(Q13:Q16),"")</f>
        <v>391</v>
      </c>
      <c r="R17" s="117">
        <f>IF(ISNUMBER($G17),SUM(R13:R16),"")</f>
        <v>0</v>
      </c>
      <c r="S17" s="379"/>
    </row>
    <row r="18" spans="1:19" ht="12.95" customHeight="1">
      <c r="A18" s="384" t="s">
        <v>90</v>
      </c>
      <c r="B18" s="385"/>
      <c r="C18" s="138">
        <v>1</v>
      </c>
      <c r="D18" s="137">
        <v>137</v>
      </c>
      <c r="E18" s="136">
        <v>86</v>
      </c>
      <c r="F18" s="136">
        <v>5</v>
      </c>
      <c r="G18" s="135">
        <f>IF(AND(ISBLANK(D18),ISBLANK(E18)),"",D18+E18)</f>
        <v>223</v>
      </c>
      <c r="H18" s="134">
        <f>IF(OR(ISNUMBER($G18),ISNUMBER($Q18)),(SIGN(N($G18)-N($Q18))+1)/2,"")</f>
        <v>0</v>
      </c>
      <c r="I18" s="128"/>
      <c r="K18" s="384" t="s">
        <v>89</v>
      </c>
      <c r="L18" s="385"/>
      <c r="M18" s="138">
        <v>1</v>
      </c>
      <c r="N18" s="137">
        <v>151</v>
      </c>
      <c r="O18" s="136">
        <v>78</v>
      </c>
      <c r="P18" s="136">
        <v>1</v>
      </c>
      <c r="Q18" s="135">
        <f>IF(AND(ISBLANK(N18),ISBLANK(O18)),"",N18+O18)</f>
        <v>229</v>
      </c>
      <c r="R18" s="134">
        <f>IF(ISNUMBER($H18),1-$H18,"")</f>
        <v>1</v>
      </c>
      <c r="S18" s="128"/>
    </row>
    <row r="19" spans="1:19" ht="12.95" customHeight="1">
      <c r="A19" s="386"/>
      <c r="B19" s="387"/>
      <c r="C19" s="133">
        <v>2</v>
      </c>
      <c r="D19" s="132">
        <v>155</v>
      </c>
      <c r="E19" s="131">
        <v>57</v>
      </c>
      <c r="F19" s="131">
        <v>8</v>
      </c>
      <c r="G19" s="130">
        <f>IF(AND(ISBLANK(D19),ISBLANK(E19)),"",D19+E19)</f>
        <v>212</v>
      </c>
      <c r="H19" s="129">
        <f>IF(OR(ISNUMBER($G19),ISNUMBER($Q19)),(SIGN(N($G19)-N($Q19))+1)/2,"")</f>
        <v>0</v>
      </c>
      <c r="I19" s="128"/>
      <c r="K19" s="386"/>
      <c r="L19" s="387"/>
      <c r="M19" s="133">
        <v>2</v>
      </c>
      <c r="N19" s="132">
        <v>137</v>
      </c>
      <c r="O19" s="131">
        <v>80</v>
      </c>
      <c r="P19" s="131">
        <v>4</v>
      </c>
      <c r="Q19" s="130">
        <f>IF(AND(ISBLANK(N19),ISBLANK(O19)),"",N19+O19)</f>
        <v>217</v>
      </c>
      <c r="R19" s="129">
        <f>IF(ISNUMBER($H19),1-$H19,"")</f>
        <v>1</v>
      </c>
      <c r="S19" s="128"/>
    </row>
    <row r="20" spans="1:19" ht="12.95" customHeight="1" thickBot="1">
      <c r="A20" s="372" t="s">
        <v>88</v>
      </c>
      <c r="B20" s="373"/>
      <c r="C20" s="133">
        <v>3</v>
      </c>
      <c r="D20" s="132"/>
      <c r="E20" s="131"/>
      <c r="F20" s="131"/>
      <c r="G20" s="130" t="str">
        <f>IF(AND(ISBLANK(D20),ISBLANK(E20)),"",D20+E20)</f>
        <v/>
      </c>
      <c r="H20" s="129" t="str">
        <f>IF(OR(ISNUMBER($G20),ISNUMBER($Q20)),(SIGN(N($G20)-N($Q20))+1)/2,"")</f>
        <v/>
      </c>
      <c r="I20" s="128"/>
      <c r="K20" s="372" t="s">
        <v>87</v>
      </c>
      <c r="L20" s="373"/>
      <c r="M20" s="133">
        <v>3</v>
      </c>
      <c r="N20" s="132"/>
      <c r="O20" s="131"/>
      <c r="P20" s="131"/>
      <c r="Q20" s="130" t="str">
        <f>IF(AND(ISBLANK(N20),ISBLANK(O20)),"",N20+O20)</f>
        <v/>
      </c>
      <c r="R20" s="129" t="str">
        <f>IF(ISNUMBER($H20),1-$H20,"")</f>
        <v/>
      </c>
      <c r="S20" s="128"/>
    </row>
    <row r="21" spans="1:19" ht="12.95" customHeight="1">
      <c r="A21" s="374"/>
      <c r="B21" s="375"/>
      <c r="C21" s="127">
        <v>4</v>
      </c>
      <c r="D21" s="126"/>
      <c r="E21" s="125"/>
      <c r="F21" s="125"/>
      <c r="G21" s="124" t="str">
        <f>IF(AND(ISBLANK(D21),ISBLANK(E21)),"",D21+E21)</f>
        <v/>
      </c>
      <c r="H21" s="123" t="str">
        <f>IF(OR(ISNUMBER($G21),ISNUMBER($Q21)),(SIGN(N($G21)-N($Q21))+1)/2,"")</f>
        <v/>
      </c>
      <c r="I21" s="378">
        <f>IF(ISNUMBER(H22),(SIGN(1000*($H22-$R22)+$G22-$Q22)+1)/2,"")</f>
        <v>0</v>
      </c>
      <c r="K21" s="374"/>
      <c r="L21" s="375"/>
      <c r="M21" s="127">
        <v>4</v>
      </c>
      <c r="N21" s="126"/>
      <c r="O21" s="125"/>
      <c r="P21" s="125"/>
      <c r="Q21" s="124" t="str">
        <f>IF(AND(ISBLANK(N21),ISBLANK(O21)),"",N21+O21)</f>
        <v/>
      </c>
      <c r="R21" s="123" t="str">
        <f>IF(ISNUMBER($H21),1-$H21,"")</f>
        <v/>
      </c>
      <c r="S21" s="378">
        <f>IF(ISNUMBER($I21),1-$I21,"")</f>
        <v>1</v>
      </c>
    </row>
    <row r="22" spans="1:19" ht="15.95" customHeight="1" thickBot="1">
      <c r="A22" s="376">
        <v>4467</v>
      </c>
      <c r="B22" s="377"/>
      <c r="C22" s="121" t="s">
        <v>18</v>
      </c>
      <c r="D22" s="117">
        <f>IF(ISNUMBER($G22),SUM(D18:D21),"")</f>
        <v>292</v>
      </c>
      <c r="E22" s="119">
        <f>IF(ISNUMBER($G22),SUM(E18:E21),"")</f>
        <v>143</v>
      </c>
      <c r="F22" s="119">
        <f>IF(ISNUMBER($G22),SUM(F18:F21),"")</f>
        <v>13</v>
      </c>
      <c r="G22" s="118">
        <f>IF(SUM($G18:$G21)+SUM($Q18:$Q21)&gt;0,SUM(G18:G21),"")</f>
        <v>435</v>
      </c>
      <c r="H22" s="117">
        <f>IF(ISNUMBER($G22),SUM(H18:H21),"")</f>
        <v>0</v>
      </c>
      <c r="I22" s="379"/>
      <c r="K22" s="376">
        <v>2705</v>
      </c>
      <c r="L22" s="377"/>
      <c r="M22" s="121" t="s">
        <v>18</v>
      </c>
      <c r="N22" s="117">
        <f>IF(ISNUMBER($G22),SUM(N18:N21),"")</f>
        <v>288</v>
      </c>
      <c r="O22" s="120">
        <f>IF(ISNUMBER($G22),SUM(O18:O21),"")</f>
        <v>158</v>
      </c>
      <c r="P22" s="119">
        <f>IF(ISNUMBER($G22),SUM(P18:P21),"")</f>
        <v>5</v>
      </c>
      <c r="Q22" s="118">
        <f>IF(SUM($G18:$G21)+SUM($Q18:$Q21)&gt;0,SUM(Q18:Q21),"")</f>
        <v>446</v>
      </c>
      <c r="R22" s="117">
        <f>IF(ISNUMBER($G22),SUM(R18:R21),"")</f>
        <v>2</v>
      </c>
      <c r="S22" s="379"/>
    </row>
    <row r="23" spans="1:19" ht="12.95" customHeight="1">
      <c r="A23" s="384" t="s">
        <v>78</v>
      </c>
      <c r="B23" s="385"/>
      <c r="C23" s="138">
        <v>1</v>
      </c>
      <c r="D23" s="137">
        <v>147</v>
      </c>
      <c r="E23" s="136">
        <v>54</v>
      </c>
      <c r="F23" s="136">
        <v>9</v>
      </c>
      <c r="G23" s="135">
        <f>IF(AND(ISBLANK(D23),ISBLANK(E23)),"",D23+E23)</f>
        <v>201</v>
      </c>
      <c r="H23" s="134">
        <f>IF(OR(ISNUMBER($G23),ISNUMBER($Q23)),(SIGN(N($G23)-N($Q23))+1)/2,"")</f>
        <v>0</v>
      </c>
      <c r="I23" s="128"/>
      <c r="K23" s="384" t="s">
        <v>86</v>
      </c>
      <c r="L23" s="385"/>
      <c r="M23" s="138">
        <v>1</v>
      </c>
      <c r="N23" s="137">
        <v>142</v>
      </c>
      <c r="O23" s="136">
        <v>62</v>
      </c>
      <c r="P23" s="136">
        <v>3</v>
      </c>
      <c r="Q23" s="135">
        <f>IF(AND(ISBLANK(N23),ISBLANK(O23)),"",N23+O23)</f>
        <v>204</v>
      </c>
      <c r="R23" s="134">
        <f>IF(ISNUMBER($H23),1-$H23,"")</f>
        <v>1</v>
      </c>
      <c r="S23" s="128"/>
    </row>
    <row r="24" spans="1:19" ht="12.95" customHeight="1">
      <c r="A24" s="386"/>
      <c r="B24" s="387"/>
      <c r="C24" s="133">
        <v>2</v>
      </c>
      <c r="D24" s="132">
        <v>154</v>
      </c>
      <c r="E24" s="131">
        <v>71</v>
      </c>
      <c r="F24" s="131">
        <v>1</v>
      </c>
      <c r="G24" s="130">
        <f>IF(AND(ISBLANK(D24),ISBLANK(E24)),"",D24+E24)</f>
        <v>225</v>
      </c>
      <c r="H24" s="129">
        <f>IF(OR(ISNUMBER($G24),ISNUMBER($Q24)),(SIGN(N($G24)-N($Q24))+1)/2,"")</f>
        <v>1</v>
      </c>
      <c r="I24" s="128"/>
      <c r="K24" s="386"/>
      <c r="L24" s="387"/>
      <c r="M24" s="133">
        <v>2</v>
      </c>
      <c r="N24" s="132">
        <v>133</v>
      </c>
      <c r="O24" s="131">
        <v>44</v>
      </c>
      <c r="P24" s="131">
        <v>10</v>
      </c>
      <c r="Q24" s="130">
        <f>IF(AND(ISBLANK(N24),ISBLANK(O24)),"",N24+O24)</f>
        <v>177</v>
      </c>
      <c r="R24" s="129">
        <f>IF(ISNUMBER($H24),1-$H24,"")</f>
        <v>0</v>
      </c>
      <c r="S24" s="128"/>
    </row>
    <row r="25" spans="1:19" ht="12.95" customHeight="1" thickBot="1">
      <c r="A25" s="372" t="s">
        <v>31</v>
      </c>
      <c r="B25" s="373"/>
      <c r="C25" s="133">
        <v>3</v>
      </c>
      <c r="D25" s="132"/>
      <c r="E25" s="131"/>
      <c r="F25" s="131"/>
      <c r="G25" s="130" t="str">
        <f>IF(AND(ISBLANK(D25),ISBLANK(E25)),"",D25+E25)</f>
        <v/>
      </c>
      <c r="H25" s="129" t="str">
        <f>IF(OR(ISNUMBER($G25),ISNUMBER($Q25)),(SIGN(N($G25)-N($Q25))+1)/2,"")</f>
        <v/>
      </c>
      <c r="I25" s="128"/>
      <c r="K25" s="372" t="s">
        <v>85</v>
      </c>
      <c r="L25" s="373"/>
      <c r="M25" s="133">
        <v>3</v>
      </c>
      <c r="N25" s="132"/>
      <c r="O25" s="131"/>
      <c r="P25" s="131"/>
      <c r="Q25" s="130" t="str">
        <f>IF(AND(ISBLANK(N25),ISBLANK(O25)),"",N25+O25)</f>
        <v/>
      </c>
      <c r="R25" s="129" t="str">
        <f>IF(ISNUMBER($H25),1-$H25,"")</f>
        <v/>
      </c>
      <c r="S25" s="128"/>
    </row>
    <row r="26" spans="1:19" ht="12.95" customHeight="1">
      <c r="A26" s="374"/>
      <c r="B26" s="375"/>
      <c r="C26" s="127">
        <v>4</v>
      </c>
      <c r="D26" s="126"/>
      <c r="E26" s="125"/>
      <c r="F26" s="125"/>
      <c r="G26" s="124" t="str">
        <f>IF(AND(ISBLANK(D26),ISBLANK(E26)),"",D26+E26)</f>
        <v/>
      </c>
      <c r="H26" s="123" t="str">
        <f>IF(OR(ISNUMBER($G26),ISNUMBER($Q26)),(SIGN(N($G26)-N($Q26))+1)/2,"")</f>
        <v/>
      </c>
      <c r="I26" s="378">
        <f>IF(ISNUMBER(H27),(SIGN(1000*($H27-$R27)+$G27-$Q27)+1)/2,"")</f>
        <v>1</v>
      </c>
      <c r="K26" s="374"/>
      <c r="L26" s="375"/>
      <c r="M26" s="127">
        <v>4</v>
      </c>
      <c r="N26" s="126"/>
      <c r="O26" s="125"/>
      <c r="P26" s="125"/>
      <c r="Q26" s="124" t="str">
        <f>IF(AND(ISBLANK(N26),ISBLANK(O26)),"",N26+O26)</f>
        <v/>
      </c>
      <c r="R26" s="123" t="str">
        <f>IF(ISNUMBER($H26),1-$H26,"")</f>
        <v/>
      </c>
      <c r="S26" s="378">
        <f>IF(ISNUMBER($I26),1-$I26,"")</f>
        <v>0</v>
      </c>
    </row>
    <row r="27" spans="1:19" ht="15.95" customHeight="1" thickBot="1">
      <c r="A27" s="376">
        <v>1152</v>
      </c>
      <c r="B27" s="377"/>
      <c r="C27" s="121" t="s">
        <v>18</v>
      </c>
      <c r="D27" s="122">
        <f>IF(ISNUMBER($G27),SUM(D23:D26),"")</f>
        <v>301</v>
      </c>
      <c r="E27" s="119">
        <f>IF(ISNUMBER($G27),SUM(E23:E26),"")</f>
        <v>125</v>
      </c>
      <c r="F27" s="119">
        <f>IF(ISNUMBER($G27),SUM(F23:F26),"")</f>
        <v>10</v>
      </c>
      <c r="G27" s="118">
        <f>IF(SUM($G23:$G26)+SUM($Q23:$Q26)&gt;0,SUM(G23:G26),"")</f>
        <v>426</v>
      </c>
      <c r="H27" s="117">
        <f>IF(ISNUMBER($G27),SUM(H23:H26),"")</f>
        <v>1</v>
      </c>
      <c r="I27" s="379"/>
      <c r="K27" s="376">
        <v>2707</v>
      </c>
      <c r="L27" s="377"/>
      <c r="M27" s="121" t="s">
        <v>18</v>
      </c>
      <c r="N27" s="117">
        <f>IF(ISNUMBER($G27),SUM(N23:N26),"")</f>
        <v>275</v>
      </c>
      <c r="O27" s="119">
        <f>IF(ISNUMBER($G27),SUM(O23:O26),"")</f>
        <v>106</v>
      </c>
      <c r="P27" s="119">
        <f>IF(ISNUMBER($G27),SUM(P23:P26),"")</f>
        <v>13</v>
      </c>
      <c r="Q27" s="118">
        <f>IF(SUM($G23:$G26)+SUM($Q23:$Q26)&gt;0,SUM(Q23:Q26),"")</f>
        <v>381</v>
      </c>
      <c r="R27" s="117">
        <f>IF(ISNUMBER($G27),SUM(R23:R26),"")</f>
        <v>1</v>
      </c>
      <c r="S27" s="379"/>
    </row>
    <row r="28" spans="1:19" ht="12.95" customHeight="1">
      <c r="A28" s="384" t="s">
        <v>84</v>
      </c>
      <c r="B28" s="385"/>
      <c r="C28" s="138">
        <v>1</v>
      </c>
      <c r="D28" s="137">
        <v>147</v>
      </c>
      <c r="E28" s="136">
        <v>53</v>
      </c>
      <c r="F28" s="136">
        <v>3</v>
      </c>
      <c r="G28" s="135">
        <f>IF(AND(ISBLANK(D28),ISBLANK(E28)),"",D28+E28)</f>
        <v>200</v>
      </c>
      <c r="H28" s="134">
        <f>IF(OR(ISNUMBER($G28),ISNUMBER($Q28)),(SIGN(N($G28)-N($Q28))+1)/2,"")</f>
        <v>1</v>
      </c>
      <c r="I28" s="128"/>
      <c r="K28" s="384" t="s">
        <v>77</v>
      </c>
      <c r="L28" s="385"/>
      <c r="M28" s="138">
        <v>1</v>
      </c>
      <c r="N28" s="137">
        <v>130</v>
      </c>
      <c r="O28" s="136">
        <v>60</v>
      </c>
      <c r="P28" s="136">
        <v>3</v>
      </c>
      <c r="Q28" s="135">
        <f>IF(AND(ISBLANK(N28),ISBLANK(O28)),"",N28+O28)</f>
        <v>190</v>
      </c>
      <c r="R28" s="134">
        <f>IF(ISNUMBER($H28),1-$H28,"")</f>
        <v>0</v>
      </c>
      <c r="S28" s="128"/>
    </row>
    <row r="29" spans="1:19" ht="12.95" customHeight="1">
      <c r="A29" s="386"/>
      <c r="B29" s="387"/>
      <c r="C29" s="133">
        <v>2</v>
      </c>
      <c r="D29" s="132">
        <v>134</v>
      </c>
      <c r="E29" s="131">
        <v>86</v>
      </c>
      <c r="F29" s="131">
        <v>1</v>
      </c>
      <c r="G29" s="130">
        <f>IF(AND(ISBLANK(D29),ISBLANK(E29)),"",D29+E29)</f>
        <v>220</v>
      </c>
      <c r="H29" s="129">
        <f>IF(OR(ISNUMBER($G29),ISNUMBER($Q29)),(SIGN(N($G29)-N($Q29))+1)/2,"")</f>
        <v>0</v>
      </c>
      <c r="I29" s="128"/>
      <c r="K29" s="386"/>
      <c r="L29" s="387"/>
      <c r="M29" s="133">
        <v>2</v>
      </c>
      <c r="N29" s="132">
        <v>150</v>
      </c>
      <c r="O29" s="131">
        <v>86</v>
      </c>
      <c r="P29" s="131">
        <v>1</v>
      </c>
      <c r="Q29" s="130">
        <f>IF(AND(ISBLANK(N29),ISBLANK(O29)),"",N29+O29)</f>
        <v>236</v>
      </c>
      <c r="R29" s="129">
        <f>IF(ISNUMBER($H29),1-$H29,"")</f>
        <v>1</v>
      </c>
      <c r="S29" s="128"/>
    </row>
    <row r="30" spans="1:19" ht="12.95" customHeight="1" thickBot="1">
      <c r="A30" s="372" t="s">
        <v>83</v>
      </c>
      <c r="B30" s="373"/>
      <c r="C30" s="133">
        <v>3</v>
      </c>
      <c r="D30" s="132"/>
      <c r="E30" s="131"/>
      <c r="F30" s="131"/>
      <c r="G30" s="130" t="str">
        <f>IF(AND(ISBLANK(D30),ISBLANK(E30)),"",D30+E30)</f>
        <v/>
      </c>
      <c r="H30" s="129" t="str">
        <f>IF(OR(ISNUMBER($G30),ISNUMBER($Q30)),(SIGN(N($G30)-N($Q30))+1)/2,"")</f>
        <v/>
      </c>
      <c r="I30" s="128"/>
      <c r="K30" s="372" t="s">
        <v>82</v>
      </c>
      <c r="L30" s="373"/>
      <c r="M30" s="133">
        <v>3</v>
      </c>
      <c r="N30" s="132"/>
      <c r="O30" s="131"/>
      <c r="P30" s="131"/>
      <c r="Q30" s="130" t="str">
        <f>IF(AND(ISBLANK(N30),ISBLANK(O30)),"",N30+O30)</f>
        <v/>
      </c>
      <c r="R30" s="129" t="str">
        <f>IF(ISNUMBER($H30),1-$H30,"")</f>
        <v/>
      </c>
      <c r="S30" s="128"/>
    </row>
    <row r="31" spans="1:19" ht="12.95" customHeight="1">
      <c r="A31" s="374"/>
      <c r="B31" s="375"/>
      <c r="C31" s="127">
        <v>4</v>
      </c>
      <c r="D31" s="126"/>
      <c r="E31" s="125"/>
      <c r="F31" s="125"/>
      <c r="G31" s="124" t="str">
        <f>IF(AND(ISBLANK(D31),ISBLANK(E31)),"",D31+E31)</f>
        <v/>
      </c>
      <c r="H31" s="123" t="str">
        <f>IF(OR(ISNUMBER($G31),ISNUMBER($Q31)),(SIGN(N($G31)-N($Q31))+1)/2,"")</f>
        <v/>
      </c>
      <c r="I31" s="378">
        <f>IF(ISNUMBER(H32),(SIGN(1000*($H32-$R32)+$G32-$Q32)+1)/2,"")</f>
        <v>0</v>
      </c>
      <c r="K31" s="374"/>
      <c r="L31" s="375"/>
      <c r="M31" s="127">
        <v>4</v>
      </c>
      <c r="N31" s="126"/>
      <c r="O31" s="125"/>
      <c r="P31" s="125"/>
      <c r="Q31" s="124" t="str">
        <f>IF(AND(ISBLANK(N31),ISBLANK(O31)),"",N31+O31)</f>
        <v/>
      </c>
      <c r="R31" s="123" t="str">
        <f>IF(ISNUMBER($H31),1-$H31,"")</f>
        <v/>
      </c>
      <c r="S31" s="378">
        <f>IF(ISNUMBER($I31),1-$I31,"")</f>
        <v>1</v>
      </c>
    </row>
    <row r="32" spans="1:19" ht="15.95" customHeight="1" thickBot="1">
      <c r="A32" s="376">
        <v>5163</v>
      </c>
      <c r="B32" s="377"/>
      <c r="C32" s="121" t="s">
        <v>18</v>
      </c>
      <c r="D32" s="117">
        <f>IF(ISNUMBER($G32),SUM(D28:D31),"")</f>
        <v>281</v>
      </c>
      <c r="E32" s="119">
        <f>IF(ISNUMBER($G32),SUM(E28:E31),"")</f>
        <v>139</v>
      </c>
      <c r="F32" s="119">
        <f>IF(ISNUMBER($G32),SUM(F28:F31),"")</f>
        <v>4</v>
      </c>
      <c r="G32" s="118">
        <f>IF(SUM($G28:$G31)+SUM($Q28:$Q31)&gt;0,SUM(G28:G31),"")</f>
        <v>420</v>
      </c>
      <c r="H32" s="117">
        <f>IF(ISNUMBER($G32),SUM(H28:H31),"")</f>
        <v>1</v>
      </c>
      <c r="I32" s="379"/>
      <c r="K32" s="376">
        <v>2725</v>
      </c>
      <c r="L32" s="377"/>
      <c r="M32" s="121" t="s">
        <v>18</v>
      </c>
      <c r="N32" s="117">
        <f>IF(ISNUMBER($G32),SUM(N28:N31),"")</f>
        <v>280</v>
      </c>
      <c r="O32" s="119">
        <f>IF(ISNUMBER($G32),SUM(O28:O31),"")</f>
        <v>146</v>
      </c>
      <c r="P32" s="119">
        <f>IF(ISNUMBER($G32),SUM(P28:P31),"")</f>
        <v>4</v>
      </c>
      <c r="Q32" s="118">
        <f>IF(SUM($G28:$G31)+SUM($Q28:$Q31)&gt;0,SUM(Q28:Q31),"")</f>
        <v>426</v>
      </c>
      <c r="R32" s="117">
        <f>IF(ISNUMBER($G32),SUM(R28:R31),"")</f>
        <v>1</v>
      </c>
      <c r="S32" s="379"/>
    </row>
    <row r="33" spans="1:19" ht="12.95" customHeight="1">
      <c r="A33" s="384" t="s">
        <v>81</v>
      </c>
      <c r="B33" s="385"/>
      <c r="C33" s="138">
        <v>1</v>
      </c>
      <c r="D33" s="137">
        <v>148</v>
      </c>
      <c r="E33" s="136">
        <v>62</v>
      </c>
      <c r="F33" s="136">
        <v>4</v>
      </c>
      <c r="G33" s="135">
        <f>IF(AND(ISBLANK(D33),ISBLANK(E33)),"",D33+E33)</f>
        <v>210</v>
      </c>
      <c r="H33" s="134">
        <f>IF(OR(ISNUMBER($G33),ISNUMBER($Q33)),(SIGN(N($G33)-N($Q33))+1)/2,"")</f>
        <v>0</v>
      </c>
      <c r="I33" s="128"/>
      <c r="K33" s="384" t="s">
        <v>22</v>
      </c>
      <c r="L33" s="385"/>
      <c r="M33" s="138">
        <v>1</v>
      </c>
      <c r="N33" s="137">
        <v>145</v>
      </c>
      <c r="O33" s="136">
        <v>89</v>
      </c>
      <c r="P33" s="136">
        <v>5</v>
      </c>
      <c r="Q33" s="135">
        <f>IF(AND(ISBLANK(N33),ISBLANK(O33)),"",N33+O33)</f>
        <v>234</v>
      </c>
      <c r="R33" s="134">
        <f>IF(ISNUMBER($H33),1-$H33,"")</f>
        <v>1</v>
      </c>
      <c r="S33" s="128"/>
    </row>
    <row r="34" spans="1:19" ht="12.95" customHeight="1">
      <c r="A34" s="386"/>
      <c r="B34" s="387"/>
      <c r="C34" s="133">
        <v>2</v>
      </c>
      <c r="D34" s="132">
        <v>162</v>
      </c>
      <c r="E34" s="131">
        <v>50</v>
      </c>
      <c r="F34" s="131">
        <v>6</v>
      </c>
      <c r="G34" s="130">
        <f>IF(AND(ISBLANK(D34),ISBLANK(E34)),"",D34+E34)</f>
        <v>212</v>
      </c>
      <c r="H34" s="129">
        <f>IF(OR(ISNUMBER($G34),ISNUMBER($Q34)),(SIGN(N($G34)-N($Q34))+1)/2,"")</f>
        <v>0</v>
      </c>
      <c r="I34" s="128"/>
      <c r="K34" s="386"/>
      <c r="L34" s="387"/>
      <c r="M34" s="133">
        <v>2</v>
      </c>
      <c r="N34" s="132">
        <v>147</v>
      </c>
      <c r="O34" s="131">
        <v>71</v>
      </c>
      <c r="P34" s="131">
        <v>2</v>
      </c>
      <c r="Q34" s="130">
        <f>IF(AND(ISBLANK(N34),ISBLANK(O34)),"",N34+O34)</f>
        <v>218</v>
      </c>
      <c r="R34" s="129">
        <f>IF(ISNUMBER($H34),1-$H34,"")</f>
        <v>1</v>
      </c>
      <c r="S34" s="128"/>
    </row>
    <row r="35" spans="1:19" ht="12.95" customHeight="1" thickBot="1">
      <c r="A35" s="372" t="s">
        <v>80</v>
      </c>
      <c r="B35" s="373"/>
      <c r="C35" s="133">
        <v>3</v>
      </c>
      <c r="D35" s="132"/>
      <c r="E35" s="131"/>
      <c r="F35" s="131"/>
      <c r="G35" s="130" t="str">
        <f>IF(AND(ISBLANK(D35),ISBLANK(E35)),"",D35+E35)</f>
        <v/>
      </c>
      <c r="H35" s="129" t="str">
        <f>IF(OR(ISNUMBER($G35),ISNUMBER($Q35)),(SIGN(N($G35)-N($Q35))+1)/2,"")</f>
        <v/>
      </c>
      <c r="I35" s="128"/>
      <c r="K35" s="372" t="s">
        <v>79</v>
      </c>
      <c r="L35" s="373"/>
      <c r="M35" s="133">
        <v>3</v>
      </c>
      <c r="N35" s="132"/>
      <c r="O35" s="131"/>
      <c r="P35" s="131"/>
      <c r="Q35" s="130" t="str">
        <f>IF(AND(ISBLANK(N35),ISBLANK(O35)),"",N35+O35)</f>
        <v/>
      </c>
      <c r="R35" s="129" t="str">
        <f>IF(ISNUMBER($H35),1-$H35,"")</f>
        <v/>
      </c>
      <c r="S35" s="128"/>
    </row>
    <row r="36" spans="1:19" ht="12.95" customHeight="1">
      <c r="A36" s="374"/>
      <c r="B36" s="375"/>
      <c r="C36" s="127">
        <v>4</v>
      </c>
      <c r="D36" s="126"/>
      <c r="E36" s="125"/>
      <c r="F36" s="125"/>
      <c r="G36" s="124" t="str">
        <f>IF(AND(ISBLANK(D36),ISBLANK(E36)),"",D36+E36)</f>
        <v/>
      </c>
      <c r="H36" s="123" t="str">
        <f>IF(OR(ISNUMBER($G36),ISNUMBER($Q36)),(SIGN(N($G36)-N($Q36))+1)/2,"")</f>
        <v/>
      </c>
      <c r="I36" s="378">
        <f>IF(ISNUMBER(H37),(SIGN(1000*($H37-$R37)+$G37-$Q37)+1)/2,"")</f>
        <v>0</v>
      </c>
      <c r="K36" s="374"/>
      <c r="L36" s="375"/>
      <c r="M36" s="127">
        <v>4</v>
      </c>
      <c r="N36" s="126"/>
      <c r="O36" s="125"/>
      <c r="P36" s="125"/>
      <c r="Q36" s="124" t="str">
        <f>IF(AND(ISBLANK(N36),ISBLANK(O36)),"",N36+O36)</f>
        <v/>
      </c>
      <c r="R36" s="123" t="str">
        <f>IF(ISNUMBER($H36),1-$H36,"")</f>
        <v/>
      </c>
      <c r="S36" s="378">
        <f>IF(ISNUMBER($I36),1-$I36,"")</f>
        <v>1</v>
      </c>
    </row>
    <row r="37" spans="1:19" ht="15.95" customHeight="1" thickBot="1">
      <c r="A37" s="376">
        <v>5052</v>
      </c>
      <c r="B37" s="377"/>
      <c r="C37" s="121" t="s">
        <v>18</v>
      </c>
      <c r="D37" s="122">
        <f>IF(ISNUMBER($G37),SUM(D33:D36),"")</f>
        <v>310</v>
      </c>
      <c r="E37" s="119">
        <f>IF(ISNUMBER($G37),SUM(E33:E36),"")</f>
        <v>112</v>
      </c>
      <c r="F37" s="119">
        <f>IF(ISNUMBER($G37),SUM(F33:F36),"")</f>
        <v>10</v>
      </c>
      <c r="G37" s="118">
        <f>IF(SUM($G33:$G36)+SUM($Q33:$Q36)&gt;0,SUM(G33:G36),"")</f>
        <v>422</v>
      </c>
      <c r="H37" s="117">
        <f>IF(ISNUMBER($G37),SUM(H33:H36),"")</f>
        <v>0</v>
      </c>
      <c r="I37" s="379"/>
      <c r="K37" s="376">
        <v>10871</v>
      </c>
      <c r="L37" s="377"/>
      <c r="M37" s="121" t="s">
        <v>18</v>
      </c>
      <c r="N37" s="117">
        <f>IF(ISNUMBER($G37),SUM(N33:N36),"")</f>
        <v>292</v>
      </c>
      <c r="O37" s="120">
        <f>IF(ISNUMBER($G37),SUM(O33:O36),"")</f>
        <v>160</v>
      </c>
      <c r="P37" s="119">
        <f>IF(ISNUMBER($G37),SUM(P33:P36),"")</f>
        <v>7</v>
      </c>
      <c r="Q37" s="145">
        <f>IF(SUM($G33:$G36)+SUM($Q33:$Q36)&gt;0,SUM(Q33:Q36),"")</f>
        <v>452</v>
      </c>
      <c r="R37" s="117">
        <f>IF(ISNUMBER($G37),SUM(R33:R36),"")</f>
        <v>2</v>
      </c>
      <c r="S37" s="379"/>
    </row>
    <row r="38" spans="1:19" ht="5.0999999999999996" customHeight="1" thickBot="1"/>
    <row r="39" spans="1:19" ht="20.100000000000001" customHeight="1" thickBot="1">
      <c r="A39" s="116"/>
      <c r="B39" s="115"/>
      <c r="C39" s="114" t="s">
        <v>44</v>
      </c>
      <c r="D39" s="113">
        <f>IF(ISNUMBER($G39),SUM(D12,D17,D22,D27,D32,D37),"")</f>
        <v>1763</v>
      </c>
      <c r="E39" s="112">
        <f>IF(ISNUMBER($G39),SUM(E12,E17,E22,E27,E32,E37),"")</f>
        <v>743</v>
      </c>
      <c r="F39" s="112">
        <f>IF(ISNUMBER($G39),SUM(F12,F17,F22,F27,F32,F37),"")</f>
        <v>53</v>
      </c>
      <c r="G39" s="111">
        <f>IF(SUM($G$8:$G$37)+SUM($Q$8:$Q$37)&gt;0,SUM(G12,G17,G22,G27,G32,G37),"")</f>
        <v>2506</v>
      </c>
      <c r="H39" s="110">
        <f>IF(SUM($G$8:$G$37)+SUM($Q$8:$Q$37)&gt;0,SUM(H12,H17,H22,H27,H32,H37),"")</f>
        <v>4</v>
      </c>
      <c r="I39" s="109">
        <f>IF(ISNUMBER($G39),(SIGN($G39-$Q39)+1)/IF(COUNT(I$11,I$16,I$21,I$26,I$31,I$36)&gt;3,1,2),"")</f>
        <v>0</v>
      </c>
      <c r="K39" s="116"/>
      <c r="L39" s="115"/>
      <c r="M39" s="114" t="s">
        <v>44</v>
      </c>
      <c r="N39" s="113">
        <f>IF(ISNUMBER($G39),SUM(N12,N17,N22,N27,N32,N37),"")</f>
        <v>1735</v>
      </c>
      <c r="O39" s="112">
        <f>IF(ISNUMBER($G39),SUM(O12,O17,O22,O27,O32,O37),"")</f>
        <v>833</v>
      </c>
      <c r="P39" s="112">
        <f>IF(ISNUMBER($G39),SUM(P12,P17,P22,P27,P32,P37),"")</f>
        <v>46</v>
      </c>
      <c r="Q39" s="111">
        <f>IF(SUM($G$8:$G$37)+SUM($Q$8:$Q$37)&gt;0,SUM(Q12,Q17,Q22,Q27,Q32,Q37),"")</f>
        <v>2568</v>
      </c>
      <c r="R39" s="110">
        <f>IF(SUM($G$8:$G$37)+SUM($Q$8:$Q$37)&gt;0,SUM(R12,R17,R22,R27,R32,R37),"")</f>
        <v>8</v>
      </c>
      <c r="S39" s="109">
        <f>IF(ISNUMBER($I39),IF(COUNT(S$11,S$16,S$21,S$26,S$31,S$36)&gt;3,2,1)-$I39,"")</f>
        <v>2</v>
      </c>
    </row>
    <row r="40" spans="1:19" ht="5.0999999999999996" customHeight="1" thickBot="1"/>
    <row r="41" spans="1:19" ht="18" customHeight="1" thickBot="1">
      <c r="A41" s="84"/>
      <c r="B41" s="106" t="s">
        <v>45</v>
      </c>
      <c r="C41" s="353" t="s">
        <v>78</v>
      </c>
      <c r="D41" s="353"/>
      <c r="E41" s="353"/>
      <c r="G41" s="355" t="s">
        <v>47</v>
      </c>
      <c r="H41" s="355"/>
      <c r="I41" s="108">
        <f>IF(ISNUMBER(I$39),SUM(I11,I16,I21,I26,I31,I36,I39),"")</f>
        <v>2</v>
      </c>
      <c r="K41" s="84"/>
      <c r="L41" s="106" t="s">
        <v>45</v>
      </c>
      <c r="M41" s="353" t="s">
        <v>77</v>
      </c>
      <c r="N41" s="353"/>
      <c r="O41" s="353"/>
      <c r="Q41" s="355" t="s">
        <v>47</v>
      </c>
      <c r="R41" s="355"/>
      <c r="S41" s="108">
        <f>IF(ISNUMBER(S$39),SUM(S11,S16,S21,S26,S31,S36,S39),"")</f>
        <v>6</v>
      </c>
    </row>
    <row r="42" spans="1:19" ht="18" customHeight="1">
      <c r="A42" s="84"/>
      <c r="B42" s="106" t="s">
        <v>49</v>
      </c>
      <c r="C42" s="352"/>
      <c r="D42" s="352"/>
      <c r="E42" s="352"/>
      <c r="G42" s="107"/>
      <c r="H42" s="107"/>
      <c r="I42" s="107"/>
      <c r="K42" s="84"/>
      <c r="L42" s="106" t="s">
        <v>49</v>
      </c>
      <c r="M42" s="352"/>
      <c r="N42" s="352"/>
      <c r="O42" s="352"/>
      <c r="Q42" s="107"/>
      <c r="R42" s="107"/>
      <c r="S42" s="107"/>
    </row>
    <row r="43" spans="1:19" ht="20.100000000000001" customHeight="1">
      <c r="A43" s="106" t="s">
        <v>50</v>
      </c>
      <c r="B43" s="106" t="s">
        <v>51</v>
      </c>
      <c r="C43" s="354"/>
      <c r="D43" s="354"/>
      <c r="E43" s="354"/>
      <c r="F43" s="354"/>
      <c r="G43" s="354"/>
      <c r="H43" s="354"/>
      <c r="I43" s="106"/>
      <c r="J43" s="106"/>
      <c r="K43" s="106" t="s">
        <v>52</v>
      </c>
      <c r="L43" s="354"/>
      <c r="M43" s="354"/>
      <c r="O43" s="106" t="s">
        <v>49</v>
      </c>
      <c r="P43" s="354"/>
      <c r="Q43" s="354"/>
      <c r="R43" s="354"/>
      <c r="S43" s="354"/>
    </row>
    <row r="44" spans="1:19" ht="9.9499999999999993" customHeight="1">
      <c r="E44" s="84"/>
      <c r="H44" s="84"/>
    </row>
    <row r="45" spans="1:19" ht="30" customHeight="1">
      <c r="A45" s="105" t="str">
        <f>"Technické podmínky utkání:   " &amp; $B$3 &amp; IF(ISBLANK($B$3),""," – ") &amp; $L$3</f>
        <v>Technické podmínky utkání:   SK Rapid Praha  – KK Konstruktiva Praha E</v>
      </c>
    </row>
    <row r="46" spans="1:19" ht="20.100000000000001" customHeight="1">
      <c r="B46" s="104" t="s">
        <v>53</v>
      </c>
      <c r="C46" s="351" t="s">
        <v>54</v>
      </c>
      <c r="D46" s="351"/>
      <c r="I46" s="104" t="s">
        <v>55</v>
      </c>
      <c r="J46" s="351">
        <v>20</v>
      </c>
      <c r="K46" s="351"/>
    </row>
    <row r="47" spans="1:19" ht="20.100000000000001" customHeight="1">
      <c r="B47" s="104" t="s">
        <v>56</v>
      </c>
      <c r="C47" s="364" t="s">
        <v>76</v>
      </c>
      <c r="D47" s="364"/>
      <c r="I47" s="104" t="s">
        <v>58</v>
      </c>
      <c r="J47" s="364">
        <v>1</v>
      </c>
      <c r="K47" s="364"/>
      <c r="P47" s="104" t="s">
        <v>59</v>
      </c>
      <c r="Q47" s="363" t="s">
        <v>60</v>
      </c>
      <c r="R47" s="363"/>
      <c r="S47" s="363"/>
    </row>
    <row r="48" spans="1:19" ht="9.9499999999999993" customHeight="1"/>
    <row r="49" spans="1:19" ht="15" customHeight="1">
      <c r="A49" s="357" t="s">
        <v>61</v>
      </c>
      <c r="B49" s="358"/>
      <c r="C49" s="358"/>
      <c r="D49" s="358"/>
      <c r="E49" s="358"/>
      <c r="F49" s="358"/>
      <c r="G49" s="358"/>
      <c r="H49" s="358"/>
      <c r="I49" s="358"/>
      <c r="J49" s="358"/>
      <c r="K49" s="358"/>
      <c r="L49" s="358"/>
      <c r="M49" s="358"/>
      <c r="N49" s="358"/>
      <c r="O49" s="358"/>
      <c r="P49" s="358"/>
      <c r="Q49" s="358"/>
      <c r="R49" s="358"/>
      <c r="S49" s="359"/>
    </row>
    <row r="50" spans="1:19" ht="81" customHeight="1">
      <c r="A50" s="360"/>
      <c r="B50" s="361"/>
      <c r="C50" s="361"/>
      <c r="D50" s="361"/>
      <c r="E50" s="361"/>
      <c r="F50" s="361"/>
      <c r="G50" s="361"/>
      <c r="H50" s="361"/>
      <c r="I50" s="361"/>
      <c r="J50" s="361"/>
      <c r="K50" s="361"/>
      <c r="L50" s="361"/>
      <c r="M50" s="361"/>
      <c r="N50" s="361"/>
      <c r="O50" s="361"/>
      <c r="P50" s="361"/>
      <c r="Q50" s="361"/>
      <c r="R50" s="361"/>
      <c r="S50" s="362"/>
    </row>
    <row r="51" spans="1:19" ht="5.0999999999999996" customHeight="1"/>
    <row r="52" spans="1:19" ht="15" customHeight="1">
      <c r="A52" s="357" t="s">
        <v>62</v>
      </c>
      <c r="B52" s="358"/>
      <c r="C52" s="358"/>
      <c r="D52" s="358"/>
      <c r="E52" s="358"/>
      <c r="F52" s="358"/>
      <c r="G52" s="358"/>
      <c r="H52" s="358"/>
      <c r="I52" s="358"/>
      <c r="J52" s="358"/>
      <c r="K52" s="358"/>
      <c r="L52" s="358"/>
      <c r="M52" s="358"/>
      <c r="N52" s="358"/>
      <c r="O52" s="358"/>
      <c r="P52" s="358"/>
      <c r="Q52" s="358"/>
      <c r="R52" s="358"/>
      <c r="S52" s="359"/>
    </row>
    <row r="53" spans="1:19" ht="6" customHeight="1">
      <c r="A53" s="103"/>
      <c r="B53" s="84"/>
      <c r="C53" s="84"/>
      <c r="D53" s="84"/>
      <c r="E53" s="84"/>
      <c r="F53" s="84"/>
      <c r="G53" s="84"/>
      <c r="H53" s="84"/>
      <c r="I53" s="84"/>
      <c r="J53" s="84"/>
      <c r="K53" s="84"/>
      <c r="L53" s="84"/>
      <c r="M53" s="84"/>
      <c r="N53" s="84"/>
      <c r="O53" s="84"/>
      <c r="P53" s="84"/>
      <c r="Q53" s="84"/>
      <c r="R53" s="84"/>
      <c r="S53" s="100"/>
    </row>
    <row r="54" spans="1:19" ht="21" customHeight="1">
      <c r="A54" s="102" t="s">
        <v>6</v>
      </c>
      <c r="B54" s="84"/>
      <c r="C54" s="84"/>
      <c r="D54" s="84"/>
      <c r="E54" s="84"/>
      <c r="F54" s="84"/>
      <c r="G54" s="84"/>
      <c r="H54" s="84"/>
      <c r="I54" s="84"/>
      <c r="J54" s="84"/>
      <c r="K54" s="101" t="s">
        <v>8</v>
      </c>
      <c r="L54" s="84"/>
      <c r="M54" s="84"/>
      <c r="N54" s="84"/>
      <c r="O54" s="84"/>
      <c r="P54" s="84"/>
      <c r="Q54" s="84"/>
      <c r="R54" s="84"/>
      <c r="S54" s="100"/>
    </row>
    <row r="55" spans="1:19" ht="21" customHeight="1">
      <c r="A55" s="99"/>
      <c r="B55" s="96" t="s">
        <v>63</v>
      </c>
      <c r="C55" s="95"/>
      <c r="D55" s="97"/>
      <c r="E55" s="96" t="s">
        <v>64</v>
      </c>
      <c r="F55" s="95"/>
      <c r="G55" s="95"/>
      <c r="H55" s="95"/>
      <c r="I55" s="97"/>
      <c r="J55" s="84"/>
      <c r="K55" s="98"/>
      <c r="L55" s="96" t="s">
        <v>63</v>
      </c>
      <c r="M55" s="95"/>
      <c r="N55" s="97"/>
      <c r="O55" s="96" t="s">
        <v>64</v>
      </c>
      <c r="P55" s="95"/>
      <c r="Q55" s="95"/>
      <c r="R55" s="95"/>
      <c r="S55" s="94"/>
    </row>
    <row r="56" spans="1:19" ht="21" customHeight="1">
      <c r="A56" s="93" t="s">
        <v>65</v>
      </c>
      <c r="B56" s="89" t="s">
        <v>66</v>
      </c>
      <c r="C56" s="91"/>
      <c r="D56" s="90" t="s">
        <v>67</v>
      </c>
      <c r="E56" s="89" t="s">
        <v>66</v>
      </c>
      <c r="F56" s="88"/>
      <c r="G56" s="88"/>
      <c r="H56" s="87"/>
      <c r="I56" s="90" t="s">
        <v>67</v>
      </c>
      <c r="J56" s="84"/>
      <c r="K56" s="92" t="s">
        <v>65</v>
      </c>
      <c r="L56" s="89" t="s">
        <v>66</v>
      </c>
      <c r="M56" s="91"/>
      <c r="N56" s="90" t="s">
        <v>67</v>
      </c>
      <c r="O56" s="89" t="s">
        <v>66</v>
      </c>
      <c r="P56" s="88"/>
      <c r="Q56" s="88"/>
      <c r="R56" s="87"/>
      <c r="S56" s="86" t="s">
        <v>67</v>
      </c>
    </row>
    <row r="57" spans="1:19" ht="21" customHeight="1">
      <c r="A57" s="85">
        <v>34</v>
      </c>
      <c r="B57" s="348" t="s">
        <v>75</v>
      </c>
      <c r="C57" s="350"/>
      <c r="D57" s="82">
        <v>1172</v>
      </c>
      <c r="E57" s="348" t="s">
        <v>74</v>
      </c>
      <c r="F57" s="349"/>
      <c r="G57" s="349"/>
      <c r="H57" s="350"/>
      <c r="I57" s="82">
        <v>1163</v>
      </c>
      <c r="J57" s="84"/>
      <c r="K57" s="83">
        <v>23</v>
      </c>
      <c r="L57" s="348" t="s">
        <v>73</v>
      </c>
      <c r="M57" s="350"/>
      <c r="N57" s="82">
        <v>23635</v>
      </c>
      <c r="O57" s="348" t="s">
        <v>72</v>
      </c>
      <c r="P57" s="349"/>
      <c r="Q57" s="349"/>
      <c r="R57" s="350"/>
      <c r="S57" s="81">
        <v>2725</v>
      </c>
    </row>
    <row r="58" spans="1:19" ht="21" customHeight="1">
      <c r="A58" s="85"/>
      <c r="B58" s="348"/>
      <c r="C58" s="350"/>
      <c r="D58" s="82"/>
      <c r="E58" s="348"/>
      <c r="F58" s="349"/>
      <c r="G58" s="349"/>
      <c r="H58" s="350"/>
      <c r="I58" s="82"/>
      <c r="J58" s="84"/>
      <c r="K58" s="83"/>
      <c r="L58" s="348"/>
      <c r="M58" s="350"/>
      <c r="N58" s="82"/>
      <c r="O58" s="348"/>
      <c r="P58" s="349"/>
      <c r="Q58" s="349"/>
      <c r="R58" s="350"/>
      <c r="S58" s="81"/>
    </row>
    <row r="59" spans="1:19" ht="12" customHeight="1">
      <c r="A59" s="80"/>
      <c r="B59" s="79"/>
      <c r="C59" s="79"/>
      <c r="D59" s="79"/>
      <c r="E59" s="79"/>
      <c r="F59" s="79"/>
      <c r="G59" s="79"/>
      <c r="H59" s="79"/>
      <c r="I59" s="79"/>
      <c r="J59" s="79"/>
      <c r="K59" s="79"/>
      <c r="L59" s="79"/>
      <c r="M59" s="79"/>
      <c r="N59" s="79"/>
      <c r="O59" s="79"/>
      <c r="P59" s="79"/>
      <c r="Q59" s="79"/>
      <c r="R59" s="79"/>
      <c r="S59" s="78"/>
    </row>
    <row r="60" spans="1:19" ht="5.0999999999999996" customHeight="1"/>
    <row r="61" spans="1:19" ht="15" customHeight="1">
      <c r="A61" s="357" t="s">
        <v>68</v>
      </c>
      <c r="B61" s="358"/>
      <c r="C61" s="358"/>
      <c r="D61" s="358"/>
      <c r="E61" s="358"/>
      <c r="F61" s="358"/>
      <c r="G61" s="358"/>
      <c r="H61" s="358"/>
      <c r="I61" s="358"/>
      <c r="J61" s="358"/>
      <c r="K61" s="358"/>
      <c r="L61" s="358"/>
      <c r="M61" s="358"/>
      <c r="N61" s="358"/>
      <c r="O61" s="358"/>
      <c r="P61" s="358"/>
      <c r="Q61" s="358"/>
      <c r="R61" s="358"/>
      <c r="S61" s="359"/>
    </row>
    <row r="62" spans="1:19" ht="81" customHeight="1">
      <c r="A62" s="360"/>
      <c r="B62" s="361"/>
      <c r="C62" s="361"/>
      <c r="D62" s="361"/>
      <c r="E62" s="361"/>
      <c r="F62" s="361"/>
      <c r="G62" s="361"/>
      <c r="H62" s="361"/>
      <c r="I62" s="361"/>
      <c r="J62" s="361"/>
      <c r="K62" s="361"/>
      <c r="L62" s="361"/>
      <c r="M62" s="361"/>
      <c r="N62" s="361"/>
      <c r="O62" s="361"/>
      <c r="P62" s="361"/>
      <c r="Q62" s="361"/>
      <c r="R62" s="361"/>
      <c r="S62" s="362"/>
    </row>
    <row r="63" spans="1:19" ht="5.0999999999999996" customHeight="1"/>
    <row r="64" spans="1:19" ht="15" customHeight="1">
      <c r="A64" s="357" t="s">
        <v>69</v>
      </c>
      <c r="B64" s="358"/>
      <c r="C64" s="358"/>
      <c r="D64" s="358"/>
      <c r="E64" s="358"/>
      <c r="F64" s="358"/>
      <c r="G64" s="358"/>
      <c r="H64" s="358"/>
      <c r="I64" s="358"/>
      <c r="J64" s="358"/>
      <c r="K64" s="358"/>
      <c r="L64" s="358"/>
      <c r="M64" s="358"/>
      <c r="N64" s="358"/>
      <c r="O64" s="358"/>
      <c r="P64" s="358"/>
      <c r="Q64" s="358"/>
      <c r="R64" s="358"/>
      <c r="S64" s="359"/>
    </row>
    <row r="65" spans="1:19" ht="81" customHeight="1">
      <c r="A65" s="360"/>
      <c r="B65" s="361"/>
      <c r="C65" s="361"/>
      <c r="D65" s="361"/>
      <c r="E65" s="361"/>
      <c r="F65" s="361"/>
      <c r="G65" s="361"/>
      <c r="H65" s="361"/>
      <c r="I65" s="361"/>
      <c r="J65" s="361"/>
      <c r="K65" s="361"/>
      <c r="L65" s="361"/>
      <c r="M65" s="361"/>
      <c r="N65" s="361"/>
      <c r="O65" s="361"/>
      <c r="P65" s="361"/>
      <c r="Q65" s="361"/>
      <c r="R65" s="361"/>
      <c r="S65" s="362"/>
    </row>
    <row r="66" spans="1:19" ht="30" customHeight="1">
      <c r="A66" s="77"/>
      <c r="B66" s="76" t="s">
        <v>70</v>
      </c>
      <c r="C66" s="356" t="s">
        <v>71</v>
      </c>
      <c r="D66" s="356"/>
      <c r="E66" s="356"/>
      <c r="F66" s="356"/>
      <c r="G66" s="356"/>
      <c r="H66" s="356"/>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2.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1" customWidth="1"/>
    <col min="2" max="2" width="15.7109375" style="1" customWidth="1"/>
    <col min="3" max="3" width="5.7109375" style="1" customWidth="1"/>
    <col min="4" max="5" width="6.7109375" style="1" customWidth="1"/>
    <col min="6" max="6" width="4.7109375" style="1" customWidth="1"/>
    <col min="7" max="7" width="6.7109375" style="1" customWidth="1"/>
    <col min="8" max="8" width="6.28515625" style="1" customWidth="1"/>
    <col min="9" max="9" width="6.7109375" style="1" customWidth="1"/>
    <col min="10" max="10" width="1.7109375" style="1" customWidth="1"/>
    <col min="11" max="11" width="10.7109375" style="1" customWidth="1"/>
    <col min="12" max="12" width="15.7109375" style="1" customWidth="1"/>
    <col min="13" max="13" width="5.7109375" style="1" customWidth="1"/>
    <col min="14" max="15" width="6.7109375" style="1" customWidth="1"/>
    <col min="16" max="16" width="4.7109375" style="1" customWidth="1"/>
    <col min="17" max="17" width="6.7109375" style="1" customWidth="1"/>
    <col min="18" max="18" width="6.28515625" style="1" customWidth="1"/>
    <col min="19" max="19" width="6.7109375" style="1" customWidth="1"/>
    <col min="20" max="20" width="9.140625" style="1" customWidth="1"/>
  </cols>
  <sheetData>
    <row r="1" spans="1:19" ht="26.25" customHeight="1">
      <c r="B1" s="420" t="s">
        <v>0</v>
      </c>
      <c r="C1" s="420"/>
      <c r="D1" s="422" t="s">
        <v>1</v>
      </c>
      <c r="E1" s="422"/>
      <c r="F1" s="422"/>
      <c r="G1" s="422"/>
      <c r="H1" s="422"/>
      <c r="I1" s="422"/>
      <c r="K1" s="2" t="s">
        <v>2</v>
      </c>
      <c r="L1" s="416" t="s">
        <v>3</v>
      </c>
      <c r="M1" s="416"/>
      <c r="N1" s="416"/>
      <c r="O1" s="417" t="s">
        <v>4</v>
      </c>
      <c r="P1" s="417"/>
      <c r="Q1" s="418" t="s">
        <v>5</v>
      </c>
      <c r="R1" s="419"/>
      <c r="S1" s="419"/>
    </row>
    <row r="2" spans="1:19" ht="6" customHeight="1">
      <c r="B2" s="421"/>
      <c r="C2" s="421"/>
    </row>
    <row r="3" spans="1:19" ht="20.100000000000001" customHeight="1">
      <c r="A3" s="3" t="s">
        <v>6</v>
      </c>
      <c r="B3" s="413" t="s">
        <v>7</v>
      </c>
      <c r="C3" s="414"/>
      <c r="D3" s="414"/>
      <c r="E3" s="414"/>
      <c r="F3" s="414"/>
      <c r="G3" s="414"/>
      <c r="H3" s="414"/>
      <c r="I3" s="415"/>
      <c r="K3" s="3" t="s">
        <v>8</v>
      </c>
      <c r="L3" s="413" t="s">
        <v>9</v>
      </c>
      <c r="M3" s="414"/>
      <c r="N3" s="414"/>
      <c r="O3" s="414"/>
      <c r="P3" s="414"/>
      <c r="Q3" s="414"/>
      <c r="R3" s="414"/>
      <c r="S3" s="415"/>
    </row>
    <row r="4" spans="1:19" ht="5.0999999999999996" customHeight="1"/>
    <row r="5" spans="1:19" ht="12.95" customHeight="1">
      <c r="A5" s="427" t="s">
        <v>10</v>
      </c>
      <c r="B5" s="428"/>
      <c r="C5" s="425" t="s">
        <v>11</v>
      </c>
      <c r="D5" s="410" t="s">
        <v>12</v>
      </c>
      <c r="E5" s="411"/>
      <c r="F5" s="411"/>
      <c r="G5" s="412"/>
      <c r="H5" s="423" t="s">
        <v>13</v>
      </c>
      <c r="I5" s="424"/>
      <c r="K5" s="427" t="s">
        <v>10</v>
      </c>
      <c r="L5" s="428"/>
      <c r="M5" s="425" t="s">
        <v>11</v>
      </c>
      <c r="N5" s="410" t="s">
        <v>12</v>
      </c>
      <c r="O5" s="411"/>
      <c r="P5" s="411"/>
      <c r="Q5" s="412"/>
      <c r="R5" s="423" t="s">
        <v>13</v>
      </c>
      <c r="S5" s="424"/>
    </row>
    <row r="6" spans="1:19" ht="12.95" customHeight="1">
      <c r="A6" s="429" t="s">
        <v>14</v>
      </c>
      <c r="B6" s="430"/>
      <c r="C6" s="426"/>
      <c r="D6" s="4" t="s">
        <v>15</v>
      </c>
      <c r="E6" s="5" t="s">
        <v>16</v>
      </c>
      <c r="F6" s="5" t="s">
        <v>17</v>
      </c>
      <c r="G6" s="6" t="s">
        <v>18</v>
      </c>
      <c r="H6" s="7" t="s">
        <v>19</v>
      </c>
      <c r="I6" s="8" t="s">
        <v>20</v>
      </c>
      <c r="K6" s="429" t="s">
        <v>14</v>
      </c>
      <c r="L6" s="430"/>
      <c r="M6" s="426"/>
      <c r="N6" s="4" t="s">
        <v>15</v>
      </c>
      <c r="O6" s="5" t="s">
        <v>16</v>
      </c>
      <c r="P6" s="5" t="s">
        <v>17</v>
      </c>
      <c r="Q6" s="6" t="s">
        <v>18</v>
      </c>
      <c r="R6" s="7" t="s">
        <v>19</v>
      </c>
      <c r="S6" s="8" t="s">
        <v>20</v>
      </c>
    </row>
    <row r="7" spans="1:19" ht="5.0999999999999996" customHeight="1">
      <c r="A7" s="9"/>
      <c r="B7" s="9"/>
      <c r="K7" s="9"/>
      <c r="L7" s="9"/>
    </row>
    <row r="8" spans="1:19" ht="12.95" customHeight="1">
      <c r="A8" s="404" t="s">
        <v>21</v>
      </c>
      <c r="B8" s="405"/>
      <c r="C8" s="10">
        <v>1</v>
      </c>
      <c r="D8" s="11">
        <v>120</v>
      </c>
      <c r="E8" s="12">
        <v>56</v>
      </c>
      <c r="F8" s="12">
        <v>6</v>
      </c>
      <c r="G8" s="13">
        <f>IF(AND(ISBLANK(D8),ISBLANK(E8)),"",D8+E8)</f>
        <v>176</v>
      </c>
      <c r="H8" s="14">
        <f>IF(OR(ISNUMBER($G8),ISNUMBER($Q8)),(SIGN(N($G8)-N($Q8))+1)/2,"")</f>
        <v>0</v>
      </c>
      <c r="I8" s="15"/>
      <c r="K8" s="404" t="s">
        <v>22</v>
      </c>
      <c r="L8" s="405"/>
      <c r="M8" s="10">
        <v>1</v>
      </c>
      <c r="N8" s="11">
        <v>120</v>
      </c>
      <c r="O8" s="12">
        <v>72</v>
      </c>
      <c r="P8" s="12">
        <v>1</v>
      </c>
      <c r="Q8" s="13">
        <f>IF(AND(ISBLANK(N8),ISBLANK(O8)),"",N8+O8)</f>
        <v>192</v>
      </c>
      <c r="R8" s="14">
        <f>IF(ISNUMBER($H8),1-$H8,"")</f>
        <v>1</v>
      </c>
      <c r="S8" s="15"/>
    </row>
    <row r="9" spans="1:19" ht="12.95" customHeight="1">
      <c r="A9" s="406"/>
      <c r="B9" s="407"/>
      <c r="C9" s="16">
        <v>2</v>
      </c>
      <c r="D9" s="17">
        <v>142</v>
      </c>
      <c r="E9" s="18">
        <v>78</v>
      </c>
      <c r="F9" s="18">
        <v>0</v>
      </c>
      <c r="G9" s="19">
        <f>IF(AND(ISBLANK(D9),ISBLANK(E9)),"",D9+E9)</f>
        <v>220</v>
      </c>
      <c r="H9" s="20">
        <f>IF(OR(ISNUMBER($G9),ISNUMBER($Q9)),(SIGN(N($G9)-N($Q9))+1)/2,"")</f>
        <v>0</v>
      </c>
      <c r="I9" s="15"/>
      <c r="K9" s="406"/>
      <c r="L9" s="407"/>
      <c r="M9" s="16">
        <v>2</v>
      </c>
      <c r="N9" s="17">
        <v>144</v>
      </c>
      <c r="O9" s="18">
        <v>78</v>
      </c>
      <c r="P9" s="18">
        <v>1</v>
      </c>
      <c r="Q9" s="19">
        <f>IF(AND(ISBLANK(N9),ISBLANK(O9)),"",N9+O9)</f>
        <v>222</v>
      </c>
      <c r="R9" s="20">
        <f>IF(ISNUMBER($H9),1-$H9,"")</f>
        <v>1</v>
      </c>
      <c r="S9" s="15"/>
    </row>
    <row r="10" spans="1:19" ht="12.95" customHeight="1">
      <c r="A10" s="400" t="s">
        <v>23</v>
      </c>
      <c r="B10" s="401"/>
      <c r="C10" s="16">
        <v>3</v>
      </c>
      <c r="D10" s="17"/>
      <c r="E10" s="18"/>
      <c r="F10" s="18"/>
      <c r="G10" s="19" t="str">
        <f>IF(AND(ISBLANK(D10),ISBLANK(E10)),"",D10+E10)</f>
        <v/>
      </c>
      <c r="H10" s="20" t="str">
        <f>IF(OR(ISNUMBER($G10),ISNUMBER($Q10)),(SIGN(N($G10)-N($Q10))+1)/2,"")</f>
        <v/>
      </c>
      <c r="I10" s="15"/>
      <c r="K10" s="400" t="s">
        <v>24</v>
      </c>
      <c r="L10" s="401"/>
      <c r="M10" s="16">
        <v>3</v>
      </c>
      <c r="N10" s="17"/>
      <c r="O10" s="18"/>
      <c r="P10" s="18"/>
      <c r="Q10" s="19" t="str">
        <f>IF(AND(ISBLANK(N10),ISBLANK(O10)),"",N10+O10)</f>
        <v/>
      </c>
      <c r="R10" s="20" t="str">
        <f>IF(ISNUMBER($H10),1-$H10,"")</f>
        <v/>
      </c>
      <c r="S10" s="15"/>
    </row>
    <row r="11" spans="1:19" ht="12.95" customHeight="1">
      <c r="A11" s="402"/>
      <c r="B11" s="403"/>
      <c r="C11" s="21">
        <v>4</v>
      </c>
      <c r="D11" s="22"/>
      <c r="E11" s="23"/>
      <c r="F11" s="23"/>
      <c r="G11" s="24" t="str">
        <f>IF(AND(ISBLANK(D11),ISBLANK(E11)),"",D11+E11)</f>
        <v/>
      </c>
      <c r="H11" s="25" t="str">
        <f>IF(OR(ISNUMBER($G11),ISNUMBER($Q11)),(SIGN(N($G11)-N($Q11))+1)/2,"")</f>
        <v/>
      </c>
      <c r="I11" s="398">
        <f>IF(ISNUMBER(H12),(SIGN(1000*($H12-$R12)+$G12-$Q12)+1)/2,"")</f>
        <v>0</v>
      </c>
      <c r="K11" s="402"/>
      <c r="L11" s="403"/>
      <c r="M11" s="21">
        <v>4</v>
      </c>
      <c r="N11" s="22"/>
      <c r="O11" s="23"/>
      <c r="P11" s="23"/>
      <c r="Q11" s="24" t="str">
        <f>IF(AND(ISBLANK(N11),ISBLANK(O11)),"",N11+O11)</f>
        <v/>
      </c>
      <c r="R11" s="25" t="str">
        <f>IF(ISNUMBER($H11),1-$H11,"")</f>
        <v/>
      </c>
      <c r="S11" s="398">
        <f>IF(ISNUMBER($I11),1-$I11,"")</f>
        <v>1</v>
      </c>
    </row>
    <row r="12" spans="1:19" ht="15.95" customHeight="1">
      <c r="A12" s="408">
        <v>13562</v>
      </c>
      <c r="B12" s="409"/>
      <c r="C12" s="26" t="s">
        <v>18</v>
      </c>
      <c r="D12" s="27">
        <f>IF(ISNUMBER($G12),SUM(D8:D11),"")</f>
        <v>262</v>
      </c>
      <c r="E12" s="28">
        <f>IF(ISNUMBER($G12),SUM(E8:E11),"")</f>
        <v>134</v>
      </c>
      <c r="F12" s="28">
        <f>IF(ISNUMBER($G12),SUM(F8:F11),"")</f>
        <v>6</v>
      </c>
      <c r="G12" s="29">
        <f>IF(SUM($G8:$G11)+SUM($Q8:$Q11)&gt;0,SUM(G8:G11),"")</f>
        <v>396</v>
      </c>
      <c r="H12" s="27">
        <f>IF(ISNUMBER($G12),SUM(H8:H11),"")</f>
        <v>0</v>
      </c>
      <c r="I12" s="399"/>
      <c r="K12" s="408">
        <v>13398</v>
      </c>
      <c r="L12" s="409"/>
      <c r="M12" s="26" t="s">
        <v>18</v>
      </c>
      <c r="N12" s="27">
        <f>IF(ISNUMBER($G12),SUM(N8:N11),"")</f>
        <v>264</v>
      </c>
      <c r="O12" s="72">
        <f>IF(ISNUMBER($G12),SUM(O8:O11),"")</f>
        <v>150</v>
      </c>
      <c r="P12" s="28">
        <f>IF(ISNUMBER($G12),SUM(P8:P11),"")</f>
        <v>2</v>
      </c>
      <c r="Q12" s="29">
        <f>IF(SUM($G8:$G11)+SUM($Q8:$Q11)&gt;0,SUM(Q8:Q11),"")</f>
        <v>414</v>
      </c>
      <c r="R12" s="27">
        <f>IF(ISNUMBER($G12),SUM(R8:R11),"")</f>
        <v>2</v>
      </c>
      <c r="S12" s="399"/>
    </row>
    <row r="13" spans="1:19" ht="12.95" customHeight="1">
      <c r="A13" s="404" t="s">
        <v>25</v>
      </c>
      <c r="B13" s="405"/>
      <c r="C13" s="10">
        <v>1</v>
      </c>
      <c r="D13" s="11">
        <v>146</v>
      </c>
      <c r="E13" s="12">
        <v>68</v>
      </c>
      <c r="F13" s="12">
        <v>2</v>
      </c>
      <c r="G13" s="13">
        <f>IF(AND(ISBLANK(D13),ISBLANK(E13)),"",D13+E13)</f>
        <v>214</v>
      </c>
      <c r="H13" s="14">
        <f>IF(OR(ISNUMBER($G13),ISNUMBER($Q13)),(SIGN(N($G13)-N($Q13))+1)/2,"")</f>
        <v>1</v>
      </c>
      <c r="I13" s="15"/>
      <c r="K13" s="404" t="s">
        <v>26</v>
      </c>
      <c r="L13" s="405"/>
      <c r="M13" s="10">
        <v>1</v>
      </c>
      <c r="N13" s="11">
        <v>139</v>
      </c>
      <c r="O13" s="12">
        <v>69</v>
      </c>
      <c r="P13" s="12">
        <v>2</v>
      </c>
      <c r="Q13" s="13">
        <f>IF(AND(ISBLANK(N13),ISBLANK(O13)),"",N13+O13)</f>
        <v>208</v>
      </c>
      <c r="R13" s="14">
        <f>IF(ISNUMBER($H13),1-$H13,"")</f>
        <v>0</v>
      </c>
      <c r="S13" s="15"/>
    </row>
    <row r="14" spans="1:19" ht="12.95" customHeight="1">
      <c r="A14" s="406"/>
      <c r="B14" s="407"/>
      <c r="C14" s="16">
        <v>2</v>
      </c>
      <c r="D14" s="17">
        <v>155</v>
      </c>
      <c r="E14" s="18">
        <v>51</v>
      </c>
      <c r="F14" s="18">
        <v>7</v>
      </c>
      <c r="G14" s="19">
        <f>IF(AND(ISBLANK(D14),ISBLANK(E14)),"",D14+E14)</f>
        <v>206</v>
      </c>
      <c r="H14" s="20">
        <f>IF(OR(ISNUMBER($G14),ISNUMBER($Q14)),(SIGN(N($G14)-N($Q14))+1)/2,"")</f>
        <v>1</v>
      </c>
      <c r="I14" s="15"/>
      <c r="K14" s="406"/>
      <c r="L14" s="407"/>
      <c r="M14" s="16">
        <v>2</v>
      </c>
      <c r="N14" s="17">
        <v>138</v>
      </c>
      <c r="O14" s="18">
        <v>45</v>
      </c>
      <c r="P14" s="18">
        <v>9</v>
      </c>
      <c r="Q14" s="19">
        <f>IF(AND(ISBLANK(N14),ISBLANK(O14)),"",N14+O14)</f>
        <v>183</v>
      </c>
      <c r="R14" s="20">
        <f>IF(ISNUMBER($H14),1-$H14,"")</f>
        <v>0</v>
      </c>
      <c r="S14" s="15"/>
    </row>
    <row r="15" spans="1:19" ht="12.95" customHeight="1">
      <c r="A15" s="400" t="s">
        <v>27</v>
      </c>
      <c r="B15" s="401"/>
      <c r="C15" s="16">
        <v>3</v>
      </c>
      <c r="D15" s="17"/>
      <c r="E15" s="18"/>
      <c r="F15" s="18"/>
      <c r="G15" s="19" t="str">
        <f>IF(AND(ISBLANK(D15),ISBLANK(E15)),"",D15+E15)</f>
        <v/>
      </c>
      <c r="H15" s="20" t="str">
        <f>IF(OR(ISNUMBER($G15),ISNUMBER($Q15)),(SIGN(N($G15)-N($Q15))+1)/2,"")</f>
        <v/>
      </c>
      <c r="I15" s="15"/>
      <c r="K15" s="400" t="s">
        <v>28</v>
      </c>
      <c r="L15" s="401"/>
      <c r="M15" s="16">
        <v>3</v>
      </c>
      <c r="N15" s="17"/>
      <c r="O15" s="18"/>
      <c r="P15" s="18"/>
      <c r="Q15" s="19" t="str">
        <f>IF(AND(ISBLANK(N15),ISBLANK(O15)),"",N15+O15)</f>
        <v/>
      </c>
      <c r="R15" s="20" t="str">
        <f>IF(ISNUMBER($H15),1-$H15,"")</f>
        <v/>
      </c>
      <c r="S15" s="15"/>
    </row>
    <row r="16" spans="1:19" ht="12.95" customHeight="1">
      <c r="A16" s="402"/>
      <c r="B16" s="403"/>
      <c r="C16" s="21">
        <v>4</v>
      </c>
      <c r="D16" s="22"/>
      <c r="E16" s="23"/>
      <c r="F16" s="23"/>
      <c r="G16" s="24" t="str">
        <f>IF(AND(ISBLANK(D16),ISBLANK(E16)),"",D16+E16)</f>
        <v/>
      </c>
      <c r="H16" s="25" t="str">
        <f>IF(OR(ISNUMBER($G16),ISNUMBER($Q16)),(SIGN(N($G16)-N($Q16))+1)/2,"")</f>
        <v/>
      </c>
      <c r="I16" s="398">
        <f>IF(ISNUMBER(H17),(SIGN(1000*($H17-$R17)+$G17-$Q17)+1)/2,"")</f>
        <v>1</v>
      </c>
      <c r="K16" s="402"/>
      <c r="L16" s="403"/>
      <c r="M16" s="21">
        <v>4</v>
      </c>
      <c r="N16" s="22"/>
      <c r="O16" s="23"/>
      <c r="P16" s="23"/>
      <c r="Q16" s="24" t="str">
        <f>IF(AND(ISBLANK(N16),ISBLANK(O16)),"",N16+O16)</f>
        <v/>
      </c>
      <c r="R16" s="25" t="str">
        <f>IF(ISNUMBER($H16),1-$H16,"")</f>
        <v/>
      </c>
      <c r="S16" s="398">
        <f>IF(ISNUMBER($I16),1-$I16,"")</f>
        <v>0</v>
      </c>
    </row>
    <row r="17" spans="1:19" ht="15.95" customHeight="1">
      <c r="A17" s="408">
        <v>1134</v>
      </c>
      <c r="B17" s="409"/>
      <c r="C17" s="26" t="s">
        <v>18</v>
      </c>
      <c r="D17" s="71">
        <f>IF(ISNUMBER($G17),SUM(D13:D16),"")</f>
        <v>301</v>
      </c>
      <c r="E17" s="28">
        <f>IF(ISNUMBER($G17),SUM(E13:E16),"")</f>
        <v>119</v>
      </c>
      <c r="F17" s="28">
        <f>IF(ISNUMBER($G17),SUM(F13:F16),"")</f>
        <v>9</v>
      </c>
      <c r="G17" s="29">
        <f>IF(SUM($G13:$G16)+SUM($Q13:$Q16)&gt;0,SUM(G13:G16),"")</f>
        <v>420</v>
      </c>
      <c r="H17" s="27">
        <f>IF(ISNUMBER($G17),SUM(H13:H16),"")</f>
        <v>2</v>
      </c>
      <c r="I17" s="399"/>
      <c r="K17" s="408">
        <v>2590</v>
      </c>
      <c r="L17" s="409"/>
      <c r="M17" s="26" t="s">
        <v>18</v>
      </c>
      <c r="N17" s="27">
        <f>IF(ISNUMBER($G17),SUM(N13:N16),"")</f>
        <v>277</v>
      </c>
      <c r="O17" s="28">
        <f>IF(ISNUMBER($G17),SUM(O13:O16),"")</f>
        <v>114</v>
      </c>
      <c r="P17" s="28">
        <f>IF(ISNUMBER($G17),SUM(P13:P16),"")</f>
        <v>11</v>
      </c>
      <c r="Q17" s="29">
        <f>IF(SUM($G13:$G16)+SUM($Q13:$Q16)&gt;0,SUM(Q13:Q16),"")</f>
        <v>391</v>
      </c>
      <c r="R17" s="27">
        <f>IF(ISNUMBER($G17),SUM(R13:R16),"")</f>
        <v>0</v>
      </c>
      <c r="S17" s="399"/>
    </row>
    <row r="18" spans="1:19" ht="12.95" customHeight="1">
      <c r="A18" s="404" t="s">
        <v>29</v>
      </c>
      <c r="B18" s="405"/>
      <c r="C18" s="10">
        <v>1</v>
      </c>
      <c r="D18" s="11">
        <v>112</v>
      </c>
      <c r="E18" s="12">
        <v>60</v>
      </c>
      <c r="F18" s="12">
        <v>7</v>
      </c>
      <c r="G18" s="13">
        <f>IF(AND(ISBLANK(D18),ISBLANK(E18)),"",D18+E18)</f>
        <v>172</v>
      </c>
      <c r="H18" s="14">
        <f>IF(OR(ISNUMBER($G18),ISNUMBER($Q18)),(SIGN(N($G18)-N($Q18))+1)/2,"")</f>
        <v>0</v>
      </c>
      <c r="I18" s="15"/>
      <c r="K18" s="404" t="s">
        <v>30</v>
      </c>
      <c r="L18" s="405"/>
      <c r="M18" s="10">
        <v>1</v>
      </c>
      <c r="N18" s="11">
        <v>161</v>
      </c>
      <c r="O18" s="12">
        <v>81</v>
      </c>
      <c r="P18" s="12">
        <v>1</v>
      </c>
      <c r="Q18" s="13">
        <f>IF(AND(ISBLANK(N18),ISBLANK(O18)),"",N18+O18)</f>
        <v>242</v>
      </c>
      <c r="R18" s="14">
        <f>IF(ISNUMBER($H18),1-$H18,"")</f>
        <v>1</v>
      </c>
      <c r="S18" s="15"/>
    </row>
    <row r="19" spans="1:19" ht="12.95" customHeight="1">
      <c r="A19" s="406"/>
      <c r="B19" s="407"/>
      <c r="C19" s="16">
        <v>2</v>
      </c>
      <c r="D19" s="17">
        <v>139</v>
      </c>
      <c r="E19" s="18">
        <v>62</v>
      </c>
      <c r="F19" s="18">
        <v>3</v>
      </c>
      <c r="G19" s="19">
        <f>IF(AND(ISBLANK(D19),ISBLANK(E19)),"",D19+E19)</f>
        <v>201</v>
      </c>
      <c r="H19" s="20">
        <f>IF(OR(ISNUMBER($G19),ISNUMBER($Q19)),(SIGN(N($G19)-N($Q19))+1)/2,"")</f>
        <v>1</v>
      </c>
      <c r="I19" s="15"/>
      <c r="K19" s="406"/>
      <c r="L19" s="407"/>
      <c r="M19" s="16">
        <v>2</v>
      </c>
      <c r="N19" s="17">
        <v>146</v>
      </c>
      <c r="O19" s="18">
        <v>45</v>
      </c>
      <c r="P19" s="18">
        <v>6</v>
      </c>
      <c r="Q19" s="19">
        <f>IF(AND(ISBLANK(N19),ISBLANK(O19)),"",N19+O19)</f>
        <v>191</v>
      </c>
      <c r="R19" s="20">
        <f>IF(ISNUMBER($H19),1-$H19,"")</f>
        <v>0</v>
      </c>
      <c r="S19" s="15"/>
    </row>
    <row r="20" spans="1:19" ht="12.95" customHeight="1">
      <c r="A20" s="400" t="s">
        <v>31</v>
      </c>
      <c r="B20" s="401"/>
      <c r="C20" s="16">
        <v>3</v>
      </c>
      <c r="D20" s="17"/>
      <c r="E20" s="18"/>
      <c r="F20" s="18"/>
      <c r="G20" s="19" t="str">
        <f>IF(AND(ISBLANK(D20),ISBLANK(E20)),"",D20+E20)</f>
        <v/>
      </c>
      <c r="H20" s="20" t="str">
        <f>IF(OR(ISNUMBER($G20),ISNUMBER($Q20)),(SIGN(N($G20)-N($Q20))+1)/2,"")</f>
        <v/>
      </c>
      <c r="I20" s="15"/>
      <c r="K20" s="400" t="s">
        <v>32</v>
      </c>
      <c r="L20" s="401"/>
      <c r="M20" s="16">
        <v>3</v>
      </c>
      <c r="N20" s="17"/>
      <c r="O20" s="18"/>
      <c r="P20" s="18"/>
      <c r="Q20" s="19" t="str">
        <f>IF(AND(ISBLANK(N20),ISBLANK(O20)),"",N20+O20)</f>
        <v/>
      </c>
      <c r="R20" s="20" t="str">
        <f>IF(ISNUMBER($H20),1-$H20,"")</f>
        <v/>
      </c>
      <c r="S20" s="15"/>
    </row>
    <row r="21" spans="1:19" ht="12.95" customHeight="1">
      <c r="A21" s="402"/>
      <c r="B21" s="403"/>
      <c r="C21" s="21">
        <v>4</v>
      </c>
      <c r="D21" s="22"/>
      <c r="E21" s="23"/>
      <c r="F21" s="23"/>
      <c r="G21" s="24" t="str">
        <f>IF(AND(ISBLANK(D21),ISBLANK(E21)),"",D21+E21)</f>
        <v/>
      </c>
      <c r="H21" s="25" t="str">
        <f>IF(OR(ISNUMBER($G21),ISNUMBER($Q21)),(SIGN(N($G21)-N($Q21))+1)/2,"")</f>
        <v/>
      </c>
      <c r="I21" s="398">
        <f>IF(ISNUMBER(H22),(SIGN(1000*($H22-$R22)+$G22-$Q22)+1)/2,"")</f>
        <v>0</v>
      </c>
      <c r="K21" s="402"/>
      <c r="L21" s="403"/>
      <c r="M21" s="21">
        <v>4</v>
      </c>
      <c r="N21" s="22"/>
      <c r="O21" s="23"/>
      <c r="P21" s="23"/>
      <c r="Q21" s="24" t="str">
        <f>IF(AND(ISBLANK(N21),ISBLANK(O21)),"",N21+O21)</f>
        <v/>
      </c>
      <c r="R21" s="25" t="str">
        <f>IF(ISNUMBER($H21),1-$H21,"")</f>
        <v/>
      </c>
      <c r="S21" s="398">
        <f>IF(ISNUMBER($I21),1-$I21,"")</f>
        <v>1</v>
      </c>
    </row>
    <row r="22" spans="1:19" ht="15.95" customHeight="1">
      <c r="A22" s="408">
        <v>13363</v>
      </c>
      <c r="B22" s="409"/>
      <c r="C22" s="26" t="s">
        <v>18</v>
      </c>
      <c r="D22" s="27">
        <f>IF(ISNUMBER($G22),SUM(D18:D21),"")</f>
        <v>251</v>
      </c>
      <c r="E22" s="28">
        <f>IF(ISNUMBER($G22),SUM(E18:E21),"")</f>
        <v>122</v>
      </c>
      <c r="F22" s="28">
        <f>IF(ISNUMBER($G22),SUM(F18:F21),"")</f>
        <v>10</v>
      </c>
      <c r="G22" s="29">
        <f>IF(SUM($G18:$G21)+SUM($Q18:$Q21)&gt;0,SUM(G18:G21),"")</f>
        <v>373</v>
      </c>
      <c r="H22" s="27">
        <f>IF(ISNUMBER($G22),SUM(H18:H21),"")</f>
        <v>1</v>
      </c>
      <c r="I22" s="399"/>
      <c r="K22" s="408">
        <v>10974</v>
      </c>
      <c r="L22" s="409"/>
      <c r="M22" s="26" t="s">
        <v>18</v>
      </c>
      <c r="N22" s="71">
        <f>IF(ISNUMBER($G22),SUM(N18:N21),"")</f>
        <v>307</v>
      </c>
      <c r="O22" s="28">
        <f>IF(ISNUMBER($G22),SUM(O18:O21),"")</f>
        <v>126</v>
      </c>
      <c r="P22" s="28">
        <f>IF(ISNUMBER($G22),SUM(P18:P21),"")</f>
        <v>7</v>
      </c>
      <c r="Q22" s="29">
        <f>IF(SUM($G18:$G21)+SUM($Q18:$Q21)&gt;0,SUM(Q18:Q21),"")</f>
        <v>433</v>
      </c>
      <c r="R22" s="27">
        <f>IF(ISNUMBER($G22),SUM(R18:R21),"")</f>
        <v>1</v>
      </c>
      <c r="S22" s="399"/>
    </row>
    <row r="23" spans="1:19" ht="12.95" customHeight="1">
      <c r="A23" s="404" t="s">
        <v>33</v>
      </c>
      <c r="B23" s="405"/>
      <c r="C23" s="10">
        <v>1</v>
      </c>
      <c r="D23" s="11">
        <v>153</v>
      </c>
      <c r="E23" s="12">
        <v>66</v>
      </c>
      <c r="F23" s="12">
        <v>7</v>
      </c>
      <c r="G23" s="13">
        <f>IF(AND(ISBLANK(D23),ISBLANK(E23)),"",D23+E23)</f>
        <v>219</v>
      </c>
      <c r="H23" s="14">
        <f>IF(OR(ISNUMBER($G23),ISNUMBER($Q23)),(SIGN(N($G23)-N($Q23))+1)/2,"")</f>
        <v>1</v>
      </c>
      <c r="I23" s="15"/>
      <c r="K23" s="404" t="s">
        <v>34</v>
      </c>
      <c r="L23" s="405"/>
      <c r="M23" s="10">
        <v>1</v>
      </c>
      <c r="N23" s="11">
        <v>145</v>
      </c>
      <c r="O23" s="12">
        <v>54</v>
      </c>
      <c r="P23" s="12">
        <v>1</v>
      </c>
      <c r="Q23" s="13">
        <f>IF(AND(ISBLANK(N23),ISBLANK(O23)),"",N23+O23)</f>
        <v>199</v>
      </c>
      <c r="R23" s="14">
        <f>IF(ISNUMBER($H23),1-$H23,"")</f>
        <v>0</v>
      </c>
      <c r="S23" s="15"/>
    </row>
    <row r="24" spans="1:19" ht="12.95" customHeight="1">
      <c r="A24" s="406"/>
      <c r="B24" s="407"/>
      <c r="C24" s="16">
        <v>2</v>
      </c>
      <c r="D24" s="17">
        <v>133</v>
      </c>
      <c r="E24" s="18">
        <v>53</v>
      </c>
      <c r="F24" s="18">
        <v>3</v>
      </c>
      <c r="G24" s="19">
        <f>IF(AND(ISBLANK(D24),ISBLANK(E24)),"",D24+E24)</f>
        <v>186</v>
      </c>
      <c r="H24" s="20">
        <f>IF(OR(ISNUMBER($G24),ISNUMBER($Q24)),(SIGN(N($G24)-N($Q24))+1)/2,"")</f>
        <v>0</v>
      </c>
      <c r="I24" s="15"/>
      <c r="K24" s="406"/>
      <c r="L24" s="407"/>
      <c r="M24" s="16">
        <v>2</v>
      </c>
      <c r="N24" s="17">
        <v>129</v>
      </c>
      <c r="O24" s="18">
        <v>62</v>
      </c>
      <c r="P24" s="18">
        <v>2</v>
      </c>
      <c r="Q24" s="19">
        <f>IF(AND(ISBLANK(N24),ISBLANK(O24)),"",N24+O24)</f>
        <v>191</v>
      </c>
      <c r="R24" s="20">
        <f>IF(ISNUMBER($H24),1-$H24,"")</f>
        <v>1</v>
      </c>
      <c r="S24" s="15"/>
    </row>
    <row r="25" spans="1:19" ht="12.95" customHeight="1">
      <c r="A25" s="400" t="s">
        <v>31</v>
      </c>
      <c r="B25" s="401"/>
      <c r="C25" s="16">
        <v>3</v>
      </c>
      <c r="D25" s="17"/>
      <c r="E25" s="18"/>
      <c r="F25" s="18"/>
      <c r="G25" s="19" t="str">
        <f>IF(AND(ISBLANK(D25),ISBLANK(E25)),"",D25+E25)</f>
        <v/>
      </c>
      <c r="H25" s="20" t="str">
        <f>IF(OR(ISNUMBER($G25),ISNUMBER($Q25)),(SIGN(N($G25)-N($Q25))+1)/2,"")</f>
        <v/>
      </c>
      <c r="I25" s="15"/>
      <c r="K25" s="400" t="s">
        <v>35</v>
      </c>
      <c r="L25" s="401"/>
      <c r="M25" s="16">
        <v>3</v>
      </c>
      <c r="N25" s="17"/>
      <c r="O25" s="18"/>
      <c r="P25" s="18"/>
      <c r="Q25" s="19" t="str">
        <f>IF(AND(ISBLANK(N25),ISBLANK(O25)),"",N25+O25)</f>
        <v/>
      </c>
      <c r="R25" s="20" t="str">
        <f>IF(ISNUMBER($H25),1-$H25,"")</f>
        <v/>
      </c>
      <c r="S25" s="15"/>
    </row>
    <row r="26" spans="1:19" ht="12.95" customHeight="1">
      <c r="A26" s="402"/>
      <c r="B26" s="403"/>
      <c r="C26" s="21">
        <v>4</v>
      </c>
      <c r="D26" s="22"/>
      <c r="E26" s="23"/>
      <c r="F26" s="23"/>
      <c r="G26" s="24" t="str">
        <f>IF(AND(ISBLANK(D26),ISBLANK(E26)),"",D26+E26)</f>
        <v/>
      </c>
      <c r="H26" s="25" t="str">
        <f>IF(OR(ISNUMBER($G26),ISNUMBER($Q26)),(SIGN(N($G26)-N($Q26))+1)/2,"")</f>
        <v/>
      </c>
      <c r="I26" s="398">
        <f>IF(ISNUMBER(H27),(SIGN(1000*($H27-$R27)+$G27-$Q27)+1)/2,"")</f>
        <v>1</v>
      </c>
      <c r="K26" s="402"/>
      <c r="L26" s="403"/>
      <c r="M26" s="21">
        <v>4</v>
      </c>
      <c r="N26" s="22"/>
      <c r="O26" s="23"/>
      <c r="P26" s="23"/>
      <c r="Q26" s="24" t="str">
        <f>IF(AND(ISBLANK(N26),ISBLANK(O26)),"",N26+O26)</f>
        <v/>
      </c>
      <c r="R26" s="25" t="str">
        <f>IF(ISNUMBER($H26),1-$H26,"")</f>
        <v/>
      </c>
      <c r="S26" s="398">
        <f>IF(ISNUMBER($I26),1-$I26,"")</f>
        <v>0</v>
      </c>
    </row>
    <row r="27" spans="1:19" ht="15.95" customHeight="1">
      <c r="A27" s="408">
        <v>23739</v>
      </c>
      <c r="B27" s="409"/>
      <c r="C27" s="26" t="s">
        <v>18</v>
      </c>
      <c r="D27" s="27">
        <f>IF(ISNUMBER($G27),SUM(D23:D26),"")</f>
        <v>286</v>
      </c>
      <c r="E27" s="28">
        <f>IF(ISNUMBER($G27),SUM(E23:E26),"")</f>
        <v>119</v>
      </c>
      <c r="F27" s="28">
        <f>IF(ISNUMBER($G27),SUM(F23:F26),"")</f>
        <v>10</v>
      </c>
      <c r="G27" s="29">
        <f>IF(SUM($G23:$G26)+SUM($Q23:$Q26)&gt;0,SUM(G23:G26),"")</f>
        <v>405</v>
      </c>
      <c r="H27" s="27">
        <f>IF(ISNUMBER($G27),SUM(H23:H26),"")</f>
        <v>1</v>
      </c>
      <c r="I27" s="399"/>
      <c r="K27" s="408">
        <v>24715</v>
      </c>
      <c r="L27" s="409"/>
      <c r="M27" s="26" t="s">
        <v>18</v>
      </c>
      <c r="N27" s="27">
        <f>IF(ISNUMBER($G27),SUM(N23:N26),"")</f>
        <v>274</v>
      </c>
      <c r="O27" s="28">
        <f>IF(ISNUMBER($G27),SUM(O23:O26),"")</f>
        <v>116</v>
      </c>
      <c r="P27" s="28">
        <f>IF(ISNUMBER($G27),SUM(P23:P26),"")</f>
        <v>3</v>
      </c>
      <c r="Q27" s="29">
        <f>IF(SUM($G23:$G26)+SUM($Q23:$Q26)&gt;0,SUM(Q23:Q26),"")</f>
        <v>390</v>
      </c>
      <c r="R27" s="27">
        <f>IF(ISNUMBER($G27),SUM(R23:R26),"")</f>
        <v>1</v>
      </c>
      <c r="S27" s="399"/>
    </row>
    <row r="28" spans="1:19" ht="12.95" customHeight="1">
      <c r="A28" s="404" t="s">
        <v>36</v>
      </c>
      <c r="B28" s="405"/>
      <c r="C28" s="10">
        <v>1</v>
      </c>
      <c r="D28" s="11">
        <v>149</v>
      </c>
      <c r="E28" s="12">
        <v>65</v>
      </c>
      <c r="F28" s="12">
        <v>5</v>
      </c>
      <c r="G28" s="13">
        <f>IF(AND(ISBLANK(D28),ISBLANK(E28)),"",D28+E28)</f>
        <v>214</v>
      </c>
      <c r="H28" s="14">
        <f>IF(OR(ISNUMBER($G28),ISNUMBER($Q28)),(SIGN(N($G28)-N($Q28))+1)/2,"")</f>
        <v>0</v>
      </c>
      <c r="I28" s="15"/>
      <c r="K28" s="404" t="s">
        <v>37</v>
      </c>
      <c r="L28" s="405"/>
      <c r="M28" s="10">
        <v>1</v>
      </c>
      <c r="N28" s="11">
        <v>154</v>
      </c>
      <c r="O28" s="12">
        <v>62</v>
      </c>
      <c r="P28" s="12">
        <v>3</v>
      </c>
      <c r="Q28" s="13">
        <f>IF(AND(ISBLANK(N28),ISBLANK(O28)),"",N28+O28)</f>
        <v>216</v>
      </c>
      <c r="R28" s="14">
        <f>IF(ISNUMBER($H28),1-$H28,"")</f>
        <v>1</v>
      </c>
      <c r="S28" s="15"/>
    </row>
    <row r="29" spans="1:19" ht="12.95" customHeight="1">
      <c r="A29" s="406"/>
      <c r="B29" s="407"/>
      <c r="C29" s="16">
        <v>2</v>
      </c>
      <c r="D29" s="17">
        <v>151</v>
      </c>
      <c r="E29" s="18">
        <v>43</v>
      </c>
      <c r="F29" s="18">
        <v>8</v>
      </c>
      <c r="G29" s="19">
        <f>IF(AND(ISBLANK(D29),ISBLANK(E29)),"",D29+E29)</f>
        <v>194</v>
      </c>
      <c r="H29" s="20">
        <f>IF(OR(ISNUMBER($G29),ISNUMBER($Q29)),(SIGN(N($G29)-N($Q29))+1)/2,"")</f>
        <v>0</v>
      </c>
      <c r="I29" s="15"/>
      <c r="K29" s="406"/>
      <c r="L29" s="407"/>
      <c r="M29" s="16">
        <v>2</v>
      </c>
      <c r="N29" s="17">
        <v>154</v>
      </c>
      <c r="O29" s="18">
        <v>59</v>
      </c>
      <c r="P29" s="18">
        <v>2</v>
      </c>
      <c r="Q29" s="19">
        <f>IF(AND(ISBLANK(N29),ISBLANK(O29)),"",N29+O29)</f>
        <v>213</v>
      </c>
      <c r="R29" s="20">
        <f>IF(ISNUMBER($H29),1-$H29,"")</f>
        <v>1</v>
      </c>
      <c r="S29" s="15"/>
    </row>
    <row r="30" spans="1:19" ht="12.95" customHeight="1">
      <c r="A30" s="400" t="s">
        <v>38</v>
      </c>
      <c r="B30" s="401"/>
      <c r="C30" s="16">
        <v>3</v>
      </c>
      <c r="D30" s="17"/>
      <c r="E30" s="18"/>
      <c r="F30" s="18"/>
      <c r="G30" s="19" t="str">
        <f>IF(AND(ISBLANK(D30),ISBLANK(E30)),"",D30+E30)</f>
        <v/>
      </c>
      <c r="H30" s="20" t="str">
        <f>IF(OR(ISNUMBER($G30),ISNUMBER($Q30)),(SIGN(N($G30)-N($Q30))+1)/2,"")</f>
        <v/>
      </c>
      <c r="I30" s="15"/>
      <c r="K30" s="400" t="s">
        <v>39</v>
      </c>
      <c r="L30" s="401"/>
      <c r="M30" s="16">
        <v>3</v>
      </c>
      <c r="N30" s="17"/>
      <c r="O30" s="18"/>
      <c r="P30" s="18"/>
      <c r="Q30" s="19" t="str">
        <f>IF(AND(ISBLANK(N30),ISBLANK(O30)),"",N30+O30)</f>
        <v/>
      </c>
      <c r="R30" s="20" t="str">
        <f>IF(ISNUMBER($H30),1-$H30,"")</f>
        <v/>
      </c>
      <c r="S30" s="15"/>
    </row>
    <row r="31" spans="1:19" ht="12.95" customHeight="1">
      <c r="A31" s="402"/>
      <c r="B31" s="403"/>
      <c r="C31" s="21">
        <v>4</v>
      </c>
      <c r="D31" s="22"/>
      <c r="E31" s="23"/>
      <c r="F31" s="23"/>
      <c r="G31" s="24" t="str">
        <f>IF(AND(ISBLANK(D31),ISBLANK(E31)),"",D31+E31)</f>
        <v/>
      </c>
      <c r="H31" s="25" t="str">
        <f>IF(OR(ISNUMBER($G31),ISNUMBER($Q31)),(SIGN(N($G31)-N($Q31))+1)/2,"")</f>
        <v/>
      </c>
      <c r="I31" s="398">
        <f>IF(ISNUMBER(H32),(SIGN(1000*($H32-$R32)+$G32-$Q32)+1)/2,"")</f>
        <v>0</v>
      </c>
      <c r="K31" s="402"/>
      <c r="L31" s="403"/>
      <c r="M31" s="21">
        <v>4</v>
      </c>
      <c r="N31" s="22"/>
      <c r="O31" s="23"/>
      <c r="P31" s="23"/>
      <c r="Q31" s="24" t="str">
        <f>IF(AND(ISBLANK(N31),ISBLANK(O31)),"",N31+O31)</f>
        <v/>
      </c>
      <c r="R31" s="25" t="str">
        <f>IF(ISNUMBER($H31),1-$H31,"")</f>
        <v/>
      </c>
      <c r="S31" s="398">
        <f>IF(ISNUMBER($I31),1-$I31,"")</f>
        <v>1</v>
      </c>
    </row>
    <row r="32" spans="1:19" ht="15.95" customHeight="1">
      <c r="A32" s="408">
        <v>15064</v>
      </c>
      <c r="B32" s="409"/>
      <c r="C32" s="26" t="s">
        <v>18</v>
      </c>
      <c r="D32" s="71">
        <f>IF(ISNUMBER($G32),SUM(D28:D31),"")</f>
        <v>300</v>
      </c>
      <c r="E32" s="28">
        <f>IF(ISNUMBER($G32),SUM(E28:E31),"")</f>
        <v>108</v>
      </c>
      <c r="F32" s="28">
        <f>IF(ISNUMBER($G32),SUM(F28:F31),"")</f>
        <v>13</v>
      </c>
      <c r="G32" s="29">
        <f>IF(SUM($G28:$G31)+SUM($Q28:$Q31)&gt;0,SUM(G28:G31),"")</f>
        <v>408</v>
      </c>
      <c r="H32" s="27">
        <f>IF(ISNUMBER($G32),SUM(H28:H31),"")</f>
        <v>0</v>
      </c>
      <c r="I32" s="399"/>
      <c r="K32" s="408">
        <v>20059</v>
      </c>
      <c r="L32" s="409"/>
      <c r="M32" s="26" t="s">
        <v>18</v>
      </c>
      <c r="N32" s="71">
        <f>IF(ISNUMBER($G32),SUM(N28:N31),"")</f>
        <v>308</v>
      </c>
      <c r="O32" s="28">
        <f>IF(ISNUMBER($G32),SUM(O28:O31),"")</f>
        <v>121</v>
      </c>
      <c r="P32" s="28">
        <f>IF(ISNUMBER($G32),SUM(P28:P31),"")</f>
        <v>5</v>
      </c>
      <c r="Q32" s="29">
        <f>IF(SUM($G28:$G31)+SUM($Q28:$Q31)&gt;0,SUM(Q28:Q31),"")</f>
        <v>429</v>
      </c>
      <c r="R32" s="27">
        <f>IF(ISNUMBER($G32),SUM(R28:R31),"")</f>
        <v>2</v>
      </c>
      <c r="S32" s="399"/>
    </row>
    <row r="33" spans="1:19" ht="12.95" customHeight="1">
      <c r="A33" s="404" t="s">
        <v>40</v>
      </c>
      <c r="B33" s="405"/>
      <c r="C33" s="10">
        <v>1</v>
      </c>
      <c r="D33" s="11">
        <v>136</v>
      </c>
      <c r="E33" s="12">
        <v>53</v>
      </c>
      <c r="F33" s="12">
        <v>4</v>
      </c>
      <c r="G33" s="13">
        <f>IF(AND(ISBLANK(D33),ISBLANK(E33)),"",D33+E33)</f>
        <v>189</v>
      </c>
      <c r="H33" s="14">
        <f>IF(OR(ISNUMBER($G33),ISNUMBER($Q33)),(SIGN(N($G33)-N($Q33))+1)/2,"")</f>
        <v>0</v>
      </c>
      <c r="I33" s="15"/>
      <c r="K33" s="404" t="s">
        <v>41</v>
      </c>
      <c r="L33" s="405"/>
      <c r="M33" s="10">
        <v>1</v>
      </c>
      <c r="N33" s="11">
        <v>130</v>
      </c>
      <c r="O33" s="12">
        <v>78</v>
      </c>
      <c r="P33" s="12">
        <v>3</v>
      </c>
      <c r="Q33" s="13">
        <f>IF(AND(ISBLANK(N33),ISBLANK(O33)),"",N33+O33)</f>
        <v>208</v>
      </c>
      <c r="R33" s="14">
        <f>IF(ISNUMBER($H33),1-$H33,"")</f>
        <v>1</v>
      </c>
      <c r="S33" s="15"/>
    </row>
    <row r="34" spans="1:19" ht="12.95" customHeight="1">
      <c r="A34" s="406"/>
      <c r="B34" s="407"/>
      <c r="C34" s="16">
        <v>2</v>
      </c>
      <c r="D34" s="17">
        <v>144</v>
      </c>
      <c r="E34" s="18">
        <v>72</v>
      </c>
      <c r="F34" s="18">
        <v>4</v>
      </c>
      <c r="G34" s="19">
        <f>IF(AND(ISBLANK(D34),ISBLANK(E34)),"",D34+E34)</f>
        <v>216</v>
      </c>
      <c r="H34" s="20">
        <f>IF(OR(ISNUMBER($G34),ISNUMBER($Q34)),(SIGN(N($G34)-N($Q34))+1)/2,"")</f>
        <v>0</v>
      </c>
      <c r="I34" s="15"/>
      <c r="K34" s="406"/>
      <c r="L34" s="407"/>
      <c r="M34" s="16">
        <v>2</v>
      </c>
      <c r="N34" s="17">
        <v>167</v>
      </c>
      <c r="O34" s="18">
        <v>70</v>
      </c>
      <c r="P34" s="18">
        <v>3</v>
      </c>
      <c r="Q34" s="19">
        <f>IF(AND(ISBLANK(N34),ISBLANK(O34)),"",N34+O34)</f>
        <v>237</v>
      </c>
      <c r="R34" s="20">
        <f>IF(ISNUMBER($H34),1-$H34,"")</f>
        <v>1</v>
      </c>
      <c r="S34" s="15"/>
    </row>
    <row r="35" spans="1:19" ht="12.95" customHeight="1">
      <c r="A35" s="400" t="s">
        <v>42</v>
      </c>
      <c r="B35" s="401"/>
      <c r="C35" s="16">
        <v>3</v>
      </c>
      <c r="D35" s="17"/>
      <c r="E35" s="18"/>
      <c r="F35" s="18"/>
      <c r="G35" s="19" t="str">
        <f>IF(AND(ISBLANK(D35),ISBLANK(E35)),"",D35+E35)</f>
        <v/>
      </c>
      <c r="H35" s="20" t="str">
        <f>IF(OR(ISNUMBER($G35),ISNUMBER($Q35)),(SIGN(N($G35)-N($Q35))+1)/2,"")</f>
        <v/>
      </c>
      <c r="I35" s="15"/>
      <c r="K35" s="400" t="s">
        <v>43</v>
      </c>
      <c r="L35" s="401"/>
      <c r="M35" s="16">
        <v>3</v>
      </c>
      <c r="N35" s="17"/>
      <c r="O35" s="18"/>
      <c r="P35" s="18"/>
      <c r="Q35" s="19" t="str">
        <f>IF(AND(ISBLANK(N35),ISBLANK(O35)),"",N35+O35)</f>
        <v/>
      </c>
      <c r="R35" s="20" t="str">
        <f>IF(ISNUMBER($H35),1-$H35,"")</f>
        <v/>
      </c>
      <c r="S35" s="15"/>
    </row>
    <row r="36" spans="1:19" ht="12.95" customHeight="1">
      <c r="A36" s="402"/>
      <c r="B36" s="403"/>
      <c r="C36" s="21">
        <v>4</v>
      </c>
      <c r="D36" s="22"/>
      <c r="E36" s="23"/>
      <c r="F36" s="23"/>
      <c r="G36" s="24" t="str">
        <f>IF(AND(ISBLANK(D36),ISBLANK(E36)),"",D36+E36)</f>
        <v/>
      </c>
      <c r="H36" s="25" t="str">
        <f>IF(OR(ISNUMBER($G36),ISNUMBER($Q36)),(SIGN(N($G36)-N($Q36))+1)/2,"")</f>
        <v/>
      </c>
      <c r="I36" s="398">
        <f>IF(ISNUMBER(H37),(SIGN(1000*($H37-$R37)+$G37-$Q37)+1)/2,"")</f>
        <v>0</v>
      </c>
      <c r="K36" s="402"/>
      <c r="L36" s="403"/>
      <c r="M36" s="21">
        <v>4</v>
      </c>
      <c r="N36" s="22"/>
      <c r="O36" s="23"/>
      <c r="P36" s="23"/>
      <c r="Q36" s="24" t="str">
        <f>IF(AND(ISBLANK(N36),ISBLANK(O36)),"",N36+O36)</f>
        <v/>
      </c>
      <c r="R36" s="25" t="str">
        <f>IF(ISNUMBER($H36),1-$H36,"")</f>
        <v/>
      </c>
      <c r="S36" s="398">
        <f>IF(ISNUMBER($I36),1-$I36,"")</f>
        <v>1</v>
      </c>
    </row>
    <row r="37" spans="1:19" ht="15.95" customHeight="1">
      <c r="A37" s="408">
        <v>19554</v>
      </c>
      <c r="B37" s="409"/>
      <c r="C37" s="26" t="s">
        <v>18</v>
      </c>
      <c r="D37" s="27">
        <f>IF(ISNUMBER($G37),SUM(D33:D36),"")</f>
        <v>280</v>
      </c>
      <c r="E37" s="28">
        <f>IF(ISNUMBER($G37),SUM(E33:E36),"")</f>
        <v>125</v>
      </c>
      <c r="F37" s="28">
        <f>IF(ISNUMBER($G37),SUM(F33:F36),"")</f>
        <v>8</v>
      </c>
      <c r="G37" s="29">
        <f>IF(SUM($G33:$G36)+SUM($Q33:$Q36)&gt;0,SUM(G33:G36),"")</f>
        <v>405</v>
      </c>
      <c r="H37" s="27">
        <f>IF(ISNUMBER($G37),SUM(H33:H36),"")</f>
        <v>0</v>
      </c>
      <c r="I37" s="399"/>
      <c r="K37" s="408">
        <v>12386</v>
      </c>
      <c r="L37" s="409"/>
      <c r="M37" s="26" t="s">
        <v>18</v>
      </c>
      <c r="N37" s="27">
        <f>IF(ISNUMBER($G37),SUM(N33:N36),"")</f>
        <v>297</v>
      </c>
      <c r="O37" s="28">
        <f>IF(ISNUMBER($G37),SUM(O33:O36),"")</f>
        <v>148</v>
      </c>
      <c r="P37" s="28">
        <f>IF(ISNUMBER($G37),SUM(P33:P36),"")</f>
        <v>6</v>
      </c>
      <c r="Q37" s="29">
        <f>IF(SUM($G33:$G36)+SUM($Q33:$Q36)&gt;0,SUM(Q33:Q36),"")</f>
        <v>445</v>
      </c>
      <c r="R37" s="27">
        <f>IF(ISNUMBER($G37),SUM(R33:R36),"")</f>
        <v>2</v>
      </c>
      <c r="S37" s="399"/>
    </row>
    <row r="38" spans="1:19" ht="5.0999999999999996" customHeight="1"/>
    <row r="39" spans="1:19" ht="20.100000000000001" customHeight="1">
      <c r="A39" s="30"/>
      <c r="B39" s="31"/>
      <c r="C39" s="32" t="s">
        <v>44</v>
      </c>
      <c r="D39" s="33">
        <f>IF(ISNUMBER($G39),SUM(D12,D17,D22,D27,D32,D37),"")</f>
        <v>1680</v>
      </c>
      <c r="E39" s="34">
        <f>IF(ISNUMBER($G39),SUM(E12,E17,E22,E27,E32,E37),"")</f>
        <v>727</v>
      </c>
      <c r="F39" s="34">
        <f>IF(ISNUMBER($G39),SUM(F12,F17,F22,F27,F32,F37),"")</f>
        <v>56</v>
      </c>
      <c r="G39" s="35">
        <f>IF(SUM($G$8:$G$37)+SUM($Q$8:$Q$37)&gt;0,SUM(G12,G17,G22,G27,G32,G37),"")</f>
        <v>2407</v>
      </c>
      <c r="H39" s="36">
        <f>IF(SUM($G$8:$G$37)+SUM($Q$8:$Q$37)&gt;0,SUM(H12,H17,H22,H27,H32,H37),"")</f>
        <v>4</v>
      </c>
      <c r="I39" s="37">
        <f>IF(ISNUMBER($G39),(SIGN($G39-$Q39)+1)/IF(COUNT(I$11,I$16,I$21,I$26,I$31,I$36)&gt;3,1,2),"")</f>
        <v>0</v>
      </c>
      <c r="K39" s="30"/>
      <c r="L39" s="31"/>
      <c r="M39" s="32" t="s">
        <v>44</v>
      </c>
      <c r="N39" s="33">
        <f>IF(ISNUMBER($G39),SUM(N12,N17,N22,N27,N32,N37),"")</f>
        <v>1727</v>
      </c>
      <c r="O39" s="34">
        <f>IF(ISNUMBER($G39),SUM(O12,O17,O22,O27,O32,O37),"")</f>
        <v>775</v>
      </c>
      <c r="P39" s="34">
        <f>IF(ISNUMBER($G39),SUM(P12,P17,P22,P27,P32,P37),"")</f>
        <v>34</v>
      </c>
      <c r="Q39" s="73">
        <f>IF(SUM($G$8:$G$37)+SUM($Q$8:$Q$37)&gt;0,SUM(Q12,Q17,Q22,Q27,Q32,Q37),"")</f>
        <v>2502</v>
      </c>
      <c r="R39" s="36">
        <f>IF(SUM($G$8:$G$37)+SUM($Q$8:$Q$37)&gt;0,SUM(R12,R17,R22,R27,R32,R37),"")</f>
        <v>8</v>
      </c>
      <c r="S39" s="37">
        <f>IF(ISNUMBER($I39),IF(COUNT(S$11,S$16,S$21,S$26,S$31,S$36)&gt;3,2,1)-$I39,"")</f>
        <v>2</v>
      </c>
    </row>
    <row r="40" spans="1:19" ht="5.0999999999999996" customHeight="1"/>
    <row r="41" spans="1:19" ht="18" customHeight="1">
      <c r="A41" s="38"/>
      <c r="B41" s="42" t="s">
        <v>45</v>
      </c>
      <c r="C41" s="441" t="s">
        <v>46</v>
      </c>
      <c r="D41" s="441"/>
      <c r="E41" s="441"/>
      <c r="G41" s="431" t="s">
        <v>47</v>
      </c>
      <c r="H41" s="431"/>
      <c r="I41" s="39">
        <f>IF(ISNUMBER(I$39),SUM(I11,I16,I21,I26,I31,I36,I39),"")</f>
        <v>2</v>
      </c>
      <c r="K41" s="38"/>
      <c r="L41" s="42" t="s">
        <v>45</v>
      </c>
      <c r="M41" s="441" t="s">
        <v>48</v>
      </c>
      <c r="N41" s="441"/>
      <c r="O41" s="441"/>
      <c r="Q41" s="431" t="s">
        <v>47</v>
      </c>
      <c r="R41" s="431"/>
      <c r="S41" s="39">
        <f>IF(ISNUMBER(S$39),SUM(S11,S16,S21,S26,S31,S36,S39),"")</f>
        <v>6</v>
      </c>
    </row>
    <row r="42" spans="1:19" ht="18" customHeight="1">
      <c r="A42" s="38"/>
      <c r="B42" s="42" t="s">
        <v>49</v>
      </c>
      <c r="C42" s="442"/>
      <c r="D42" s="442"/>
      <c r="E42" s="442"/>
      <c r="G42" s="41"/>
      <c r="H42" s="41"/>
      <c r="I42" s="41"/>
      <c r="K42" s="38"/>
      <c r="L42" s="42" t="s">
        <v>49</v>
      </c>
      <c r="M42" s="442"/>
      <c r="N42" s="442"/>
      <c r="O42" s="442"/>
      <c r="Q42" s="41"/>
      <c r="R42" s="41"/>
      <c r="S42" s="41"/>
    </row>
    <row r="43" spans="1:19" ht="20.100000000000001" customHeight="1">
      <c r="A43" s="42" t="s">
        <v>50</v>
      </c>
      <c r="B43" s="42" t="s">
        <v>51</v>
      </c>
      <c r="C43" s="443"/>
      <c r="D43" s="443"/>
      <c r="E43" s="443"/>
      <c r="F43" s="443"/>
      <c r="G43" s="443"/>
      <c r="H43" s="443"/>
      <c r="I43" s="42"/>
      <c r="J43" s="42"/>
      <c r="K43" s="42" t="s">
        <v>52</v>
      </c>
      <c r="L43" s="443"/>
      <c r="M43" s="443"/>
      <c r="O43" s="42" t="s">
        <v>49</v>
      </c>
      <c r="P43" s="443"/>
      <c r="Q43" s="443"/>
      <c r="R43" s="443"/>
      <c r="S43" s="443"/>
    </row>
    <row r="44" spans="1:19" ht="9.9499999999999993" customHeight="1">
      <c r="E44" s="38"/>
      <c r="H44" s="38"/>
    </row>
    <row r="45" spans="1:19" ht="30" customHeight="1">
      <c r="A45" s="40" t="str">
        <f>"Technické podmínky utkání:   " &amp; $B$3 &amp; IF(ISBLANK($B$3),""," – ") &amp; $L$3</f>
        <v>Technické podmínky utkání:   AC Sparta Praha B – Slavoj Velké Popovice B</v>
      </c>
    </row>
    <row r="46" spans="1:19" ht="20.100000000000001" customHeight="1">
      <c r="B46" s="2" t="s">
        <v>53</v>
      </c>
      <c r="C46" s="439" t="s">
        <v>54</v>
      </c>
      <c r="D46" s="439"/>
      <c r="I46" s="2" t="s">
        <v>55</v>
      </c>
      <c r="J46" s="439">
        <v>0</v>
      </c>
      <c r="K46" s="439"/>
    </row>
    <row r="47" spans="1:19" ht="20.100000000000001" customHeight="1">
      <c r="B47" s="2" t="s">
        <v>56</v>
      </c>
      <c r="C47" s="440" t="s">
        <v>57</v>
      </c>
      <c r="D47" s="440"/>
      <c r="I47" s="2" t="s">
        <v>58</v>
      </c>
      <c r="J47" s="440">
        <v>0</v>
      </c>
      <c r="K47" s="440"/>
      <c r="P47" s="2" t="s">
        <v>59</v>
      </c>
      <c r="Q47" s="435" t="s">
        <v>60</v>
      </c>
      <c r="R47" s="435"/>
      <c r="S47" s="435"/>
    </row>
    <row r="48" spans="1:19" ht="9.9499999999999993" customHeight="1"/>
    <row r="49" spans="1:19" ht="15" customHeight="1">
      <c r="A49" s="432" t="s">
        <v>61</v>
      </c>
      <c r="B49" s="433"/>
      <c r="C49" s="433"/>
      <c r="D49" s="433"/>
      <c r="E49" s="433"/>
      <c r="F49" s="433"/>
      <c r="G49" s="433"/>
      <c r="H49" s="433"/>
      <c r="I49" s="433"/>
      <c r="J49" s="433"/>
      <c r="K49" s="433"/>
      <c r="L49" s="433"/>
      <c r="M49" s="433"/>
      <c r="N49" s="433"/>
      <c r="O49" s="433"/>
      <c r="P49" s="433"/>
      <c r="Q49" s="433"/>
      <c r="R49" s="433"/>
      <c r="S49" s="434"/>
    </row>
    <row r="50" spans="1:19" ht="81" customHeight="1">
      <c r="A50" s="436"/>
      <c r="B50" s="437"/>
      <c r="C50" s="437"/>
      <c r="D50" s="437"/>
      <c r="E50" s="437"/>
      <c r="F50" s="437"/>
      <c r="G50" s="437"/>
      <c r="H50" s="437"/>
      <c r="I50" s="437"/>
      <c r="J50" s="437"/>
      <c r="K50" s="437"/>
      <c r="L50" s="437"/>
      <c r="M50" s="437"/>
      <c r="N50" s="437"/>
      <c r="O50" s="437"/>
      <c r="P50" s="437"/>
      <c r="Q50" s="437"/>
      <c r="R50" s="437"/>
      <c r="S50" s="438"/>
    </row>
    <row r="51" spans="1:19" ht="5.0999999999999996" customHeight="1"/>
    <row r="52" spans="1:19" ht="15" customHeight="1">
      <c r="A52" s="432" t="s">
        <v>62</v>
      </c>
      <c r="B52" s="433"/>
      <c r="C52" s="433"/>
      <c r="D52" s="433"/>
      <c r="E52" s="433"/>
      <c r="F52" s="433"/>
      <c r="G52" s="433"/>
      <c r="H52" s="433"/>
      <c r="I52" s="433"/>
      <c r="J52" s="433"/>
      <c r="K52" s="433"/>
      <c r="L52" s="433"/>
      <c r="M52" s="433"/>
      <c r="N52" s="433"/>
      <c r="O52" s="433"/>
      <c r="P52" s="433"/>
      <c r="Q52" s="433"/>
      <c r="R52" s="433"/>
      <c r="S52" s="434"/>
    </row>
    <row r="53" spans="1:19" ht="6" customHeight="1">
      <c r="A53" s="43"/>
      <c r="B53" s="44"/>
      <c r="C53" s="44"/>
      <c r="D53" s="44"/>
      <c r="E53" s="44"/>
      <c r="F53" s="44"/>
      <c r="G53" s="44"/>
      <c r="H53" s="44"/>
      <c r="I53" s="44"/>
      <c r="J53" s="44"/>
      <c r="K53" s="44"/>
      <c r="L53" s="44"/>
      <c r="M53" s="44"/>
      <c r="N53" s="44"/>
      <c r="O53" s="44"/>
      <c r="P53" s="44"/>
      <c r="Q53" s="44"/>
      <c r="R53" s="44"/>
      <c r="S53" s="45"/>
    </row>
    <row r="54" spans="1:19" ht="21" customHeight="1">
      <c r="A54" s="61" t="s">
        <v>6</v>
      </c>
      <c r="B54" s="44"/>
      <c r="C54" s="44"/>
      <c r="D54" s="44"/>
      <c r="E54" s="44"/>
      <c r="F54" s="44"/>
      <c r="G54" s="44"/>
      <c r="H54" s="44"/>
      <c r="I54" s="44"/>
      <c r="J54" s="44"/>
      <c r="K54" s="60" t="s">
        <v>8</v>
      </c>
      <c r="L54" s="44"/>
      <c r="M54" s="44"/>
      <c r="N54" s="44"/>
      <c r="O54" s="44"/>
      <c r="P54" s="44"/>
      <c r="Q54" s="44"/>
      <c r="R54" s="44"/>
      <c r="S54" s="45"/>
    </row>
    <row r="55" spans="1:19" ht="21" customHeight="1">
      <c r="A55" s="52"/>
      <c r="B55" s="59" t="s">
        <v>63</v>
      </c>
      <c r="C55" s="46"/>
      <c r="D55" s="47"/>
      <c r="E55" s="59" t="s">
        <v>64</v>
      </c>
      <c r="F55" s="46"/>
      <c r="G55" s="46"/>
      <c r="H55" s="46"/>
      <c r="I55" s="47"/>
      <c r="J55" s="44"/>
      <c r="K55" s="54"/>
      <c r="L55" s="59" t="s">
        <v>63</v>
      </c>
      <c r="M55" s="46"/>
      <c r="N55" s="47"/>
      <c r="O55" s="59" t="s">
        <v>64</v>
      </c>
      <c r="P55" s="46"/>
      <c r="Q55" s="46"/>
      <c r="R55" s="46"/>
      <c r="S55" s="57"/>
    </row>
    <row r="56" spans="1:19" ht="21" customHeight="1">
      <c r="A56" s="53" t="s">
        <v>65</v>
      </c>
      <c r="B56" s="48" t="s">
        <v>66</v>
      </c>
      <c r="C56" s="49"/>
      <c r="D56" s="50" t="s">
        <v>67</v>
      </c>
      <c r="E56" s="48" t="s">
        <v>66</v>
      </c>
      <c r="F56" s="51"/>
      <c r="G56" s="51"/>
      <c r="H56" s="55"/>
      <c r="I56" s="50" t="s">
        <v>67</v>
      </c>
      <c r="J56" s="44"/>
      <c r="K56" s="56" t="s">
        <v>65</v>
      </c>
      <c r="L56" s="48" t="s">
        <v>66</v>
      </c>
      <c r="M56" s="49"/>
      <c r="N56" s="50" t="s">
        <v>67</v>
      </c>
      <c r="O56" s="48" t="s">
        <v>66</v>
      </c>
      <c r="P56" s="51"/>
      <c r="Q56" s="51"/>
      <c r="R56" s="55"/>
      <c r="S56" s="58" t="s">
        <v>67</v>
      </c>
    </row>
    <row r="57" spans="1:19" ht="21" customHeight="1">
      <c r="A57" s="67"/>
      <c r="B57" s="445"/>
      <c r="C57" s="446"/>
      <c r="D57" s="68"/>
      <c r="E57" s="445"/>
      <c r="F57" s="447"/>
      <c r="G57" s="447"/>
      <c r="H57" s="446"/>
      <c r="I57" s="68"/>
      <c r="J57" s="44"/>
      <c r="K57" s="69"/>
      <c r="L57" s="445"/>
      <c r="M57" s="446"/>
      <c r="N57" s="68"/>
      <c r="O57" s="445"/>
      <c r="P57" s="447"/>
      <c r="Q57" s="447"/>
      <c r="R57" s="446"/>
      <c r="S57" s="70"/>
    </row>
    <row r="58" spans="1:19" ht="21" customHeight="1">
      <c r="A58" s="67"/>
      <c r="B58" s="445"/>
      <c r="C58" s="446"/>
      <c r="D58" s="68"/>
      <c r="E58" s="445"/>
      <c r="F58" s="447"/>
      <c r="G58" s="447"/>
      <c r="H58" s="446"/>
      <c r="I58" s="68"/>
      <c r="J58" s="44"/>
      <c r="K58" s="69"/>
      <c r="L58" s="445"/>
      <c r="M58" s="446"/>
      <c r="N58" s="68"/>
      <c r="O58" s="445"/>
      <c r="P58" s="447"/>
      <c r="Q58" s="447"/>
      <c r="R58" s="446"/>
      <c r="S58" s="70"/>
    </row>
    <row r="59" spans="1:19" ht="12" customHeight="1">
      <c r="A59" s="62"/>
      <c r="B59" s="63"/>
      <c r="C59" s="63"/>
      <c r="D59" s="63"/>
      <c r="E59" s="63"/>
      <c r="F59" s="63"/>
      <c r="G59" s="63"/>
      <c r="H59" s="63"/>
      <c r="I59" s="63"/>
      <c r="J59" s="63"/>
      <c r="K59" s="63"/>
      <c r="L59" s="63"/>
      <c r="M59" s="63"/>
      <c r="N59" s="63"/>
      <c r="O59" s="63"/>
      <c r="P59" s="63"/>
      <c r="Q59" s="63"/>
      <c r="R59" s="63"/>
      <c r="S59" s="64"/>
    </row>
    <row r="60" spans="1:19" ht="5.0999999999999996" customHeight="1"/>
    <row r="61" spans="1:19" ht="15" customHeight="1">
      <c r="A61" s="432" t="s">
        <v>68</v>
      </c>
      <c r="B61" s="433"/>
      <c r="C61" s="433"/>
      <c r="D61" s="433"/>
      <c r="E61" s="433"/>
      <c r="F61" s="433"/>
      <c r="G61" s="433"/>
      <c r="H61" s="433"/>
      <c r="I61" s="433"/>
      <c r="J61" s="433"/>
      <c r="K61" s="433"/>
      <c r="L61" s="433"/>
      <c r="M61" s="433"/>
      <c r="N61" s="433"/>
      <c r="O61" s="433"/>
      <c r="P61" s="433"/>
      <c r="Q61" s="433"/>
      <c r="R61" s="433"/>
      <c r="S61" s="434"/>
    </row>
    <row r="62" spans="1:19" ht="81" customHeight="1">
      <c r="A62" s="436"/>
      <c r="B62" s="437"/>
      <c r="C62" s="437"/>
      <c r="D62" s="437"/>
      <c r="E62" s="437"/>
      <c r="F62" s="437"/>
      <c r="G62" s="437"/>
      <c r="H62" s="437"/>
      <c r="I62" s="437"/>
      <c r="J62" s="437"/>
      <c r="K62" s="437"/>
      <c r="L62" s="437"/>
      <c r="M62" s="437"/>
      <c r="N62" s="437"/>
      <c r="O62" s="437"/>
      <c r="P62" s="437"/>
      <c r="Q62" s="437"/>
      <c r="R62" s="437"/>
      <c r="S62" s="438"/>
    </row>
    <row r="63" spans="1:19" ht="5.0999999999999996" customHeight="1"/>
    <row r="64" spans="1:19" ht="15" customHeight="1">
      <c r="A64" s="432" t="s">
        <v>69</v>
      </c>
      <c r="B64" s="433"/>
      <c r="C64" s="433"/>
      <c r="D64" s="433"/>
      <c r="E64" s="433"/>
      <c r="F64" s="433"/>
      <c r="G64" s="433"/>
      <c r="H64" s="433"/>
      <c r="I64" s="433"/>
      <c r="J64" s="433"/>
      <c r="K64" s="433"/>
      <c r="L64" s="433"/>
      <c r="M64" s="433"/>
      <c r="N64" s="433"/>
      <c r="O64" s="433"/>
      <c r="P64" s="433"/>
      <c r="Q64" s="433"/>
      <c r="R64" s="433"/>
      <c r="S64" s="434"/>
    </row>
    <row r="65" spans="1:19" ht="81" customHeight="1">
      <c r="A65" s="436"/>
      <c r="B65" s="437"/>
      <c r="C65" s="437"/>
      <c r="D65" s="437"/>
      <c r="E65" s="437"/>
      <c r="F65" s="437"/>
      <c r="G65" s="437"/>
      <c r="H65" s="437"/>
      <c r="I65" s="437"/>
      <c r="J65" s="437"/>
      <c r="K65" s="437"/>
      <c r="L65" s="437"/>
      <c r="M65" s="437"/>
      <c r="N65" s="437"/>
      <c r="O65" s="437"/>
      <c r="P65" s="437"/>
      <c r="Q65" s="437"/>
      <c r="R65" s="437"/>
      <c r="S65" s="438"/>
    </row>
    <row r="66" spans="1:19" ht="30" customHeight="1">
      <c r="A66" s="65"/>
      <c r="B66" s="66" t="s">
        <v>70</v>
      </c>
      <c r="C66" s="444" t="s">
        <v>71</v>
      </c>
      <c r="D66" s="444"/>
      <c r="E66" s="444"/>
      <c r="F66" s="444"/>
      <c r="G66" s="444"/>
      <c r="H66" s="444"/>
    </row>
  </sheetData>
  <sheetProtection password="FC6B" sheet="1" objects="1" scenarios="1" formatCells="0" formatColumns="0" formatRows="0" insertColumns="0" insertRows="0" insertHyperlinks="0" deleteColumns="0" deleteRows="0" sort="0" autoFilter="0" pivotTables="0"/>
  <mergeCells count="95">
    <mergeCell ref="B57:C57"/>
    <mergeCell ref="B58:C58"/>
    <mergeCell ref="P43:S43"/>
    <mergeCell ref="L57:M57"/>
    <mergeCell ref="L58:M58"/>
    <mergeCell ref="E57:H57"/>
    <mergeCell ref="E58:H58"/>
    <mergeCell ref="O57:R57"/>
    <mergeCell ref="O58:R58"/>
    <mergeCell ref="C46:D46"/>
    <mergeCell ref="C66:H66"/>
    <mergeCell ref="A61:S61"/>
    <mergeCell ref="A62:S62"/>
    <mergeCell ref="A64:S64"/>
    <mergeCell ref="A65:S65"/>
    <mergeCell ref="A6:B6"/>
    <mergeCell ref="Q41:R41"/>
    <mergeCell ref="A52:S52"/>
    <mergeCell ref="Q47:S47"/>
    <mergeCell ref="A49:S49"/>
    <mergeCell ref="A50:S50"/>
    <mergeCell ref="J46:K46"/>
    <mergeCell ref="C47:D47"/>
    <mergeCell ref="J47:K47"/>
    <mergeCell ref="G41:H41"/>
    <mergeCell ref="C41:E41"/>
    <mergeCell ref="C42:E42"/>
    <mergeCell ref="C43:H43"/>
    <mergeCell ref="L43:M43"/>
    <mergeCell ref="M42:O42"/>
    <mergeCell ref="M41:O41"/>
    <mergeCell ref="A30:B31"/>
    <mergeCell ref="A32:B32"/>
    <mergeCell ref="I31:I32"/>
    <mergeCell ref="K23:L24"/>
    <mergeCell ref="K28:L29"/>
    <mergeCell ref="K30:L31"/>
    <mergeCell ref="K32:L32"/>
    <mergeCell ref="K27:L27"/>
    <mergeCell ref="A27:B27"/>
    <mergeCell ref="A28:B29"/>
    <mergeCell ref="L1:N1"/>
    <mergeCell ref="O1:P1"/>
    <mergeCell ref="Q1:S1"/>
    <mergeCell ref="B3:I3"/>
    <mergeCell ref="B1:C2"/>
    <mergeCell ref="D1:I1"/>
    <mergeCell ref="K8:L9"/>
    <mergeCell ref="A22:B22"/>
    <mergeCell ref="A23:B24"/>
    <mergeCell ref="A25:B26"/>
    <mergeCell ref="L3:S3"/>
    <mergeCell ref="I11:I12"/>
    <mergeCell ref="R5:S5"/>
    <mergeCell ref="K10:L11"/>
    <mergeCell ref="M5:M6"/>
    <mergeCell ref="K5:L5"/>
    <mergeCell ref="K6:L6"/>
    <mergeCell ref="H5:I5"/>
    <mergeCell ref="A8:B9"/>
    <mergeCell ref="C5:C6"/>
    <mergeCell ref="D5:G5"/>
    <mergeCell ref="A5:B5"/>
    <mergeCell ref="A33:B34"/>
    <mergeCell ref="A35:B36"/>
    <mergeCell ref="A37:B37"/>
    <mergeCell ref="N5:Q5"/>
    <mergeCell ref="K12:L12"/>
    <mergeCell ref="K17:L17"/>
    <mergeCell ref="A17:B17"/>
    <mergeCell ref="A18:B19"/>
    <mergeCell ref="A20:B21"/>
    <mergeCell ref="I16:I17"/>
    <mergeCell ref="I21:I22"/>
    <mergeCell ref="K13:L14"/>
    <mergeCell ref="A10:B11"/>
    <mergeCell ref="A12:B12"/>
    <mergeCell ref="A13:B14"/>
    <mergeCell ref="I26:I27"/>
    <mergeCell ref="I36:I37"/>
    <mergeCell ref="S11:S12"/>
    <mergeCell ref="A15:B16"/>
    <mergeCell ref="S16:S17"/>
    <mergeCell ref="S36:S37"/>
    <mergeCell ref="K33:L34"/>
    <mergeCell ref="S26:S27"/>
    <mergeCell ref="S31:S32"/>
    <mergeCell ref="K25:L26"/>
    <mergeCell ref="K35:L36"/>
    <mergeCell ref="K37:L37"/>
    <mergeCell ref="S21:S22"/>
    <mergeCell ref="K18:L19"/>
    <mergeCell ref="K20:L21"/>
    <mergeCell ref="K22:L22"/>
    <mergeCell ref="K15:L16"/>
  </mergeCells>
  <dataValidations count="183">
    <dataValidation type="whole" allowBlank="1" showInputMessage="1" showErrorMessage="1" errorTitle="Chybná hodnota" error="Zadaná hodnota musí být celé nezáporné číslo menší nebo rovno 225." sqref="D8">
      <formula1>0</formula1>
      <formula2>225</formula2>
    </dataValidation>
    <dataValidation type="whole" allowBlank="1" showInputMessage="1" showErrorMessage="1" errorTitle="Chybná hodnota" error="Zadaná hodnota musí být celé nezáporné číslo menší nebo rovno 225." sqref="D9">
      <formula1>0</formula1>
      <formula2>225</formula2>
    </dataValidation>
    <dataValidation type="whole" allowBlank="1" showInputMessage="1" showErrorMessage="1" errorTitle="Chybná hodnota" error="Zadaná hodnota musí být celé nezáporné číslo menší nebo rovno 225." sqref="D10">
      <formula1>0</formula1>
      <formula2>225</formula2>
    </dataValidation>
    <dataValidation type="whole" allowBlank="1" showInputMessage="1" showErrorMessage="1" errorTitle="Chybná hodnota" error="Zadaná hodnota musí být celé nezáporné číslo menší nebo rovno 225." sqref="D11">
      <formula1>0</formula1>
      <formula2>225</formula2>
    </dataValidation>
    <dataValidation type="whole" allowBlank="1" showInputMessage="1" showErrorMessage="1" errorTitle="Chybná hodnota" error="Zadaná hodnota musí být celé nezáporné číslo menší nebo rovno 225." sqref="E8">
      <formula1>0</formula1>
      <formula2>225</formula2>
    </dataValidation>
    <dataValidation type="whole" allowBlank="1" showInputMessage="1" showErrorMessage="1" errorTitle="Chybná hodnota" error="Zadaná hodnota musí být celé nezáporné číslo menší nebo rovno 225." sqref="E9">
      <formula1>0</formula1>
      <formula2>225</formula2>
    </dataValidation>
    <dataValidation type="whole" allowBlank="1" showInputMessage="1" showErrorMessage="1" errorTitle="Chybná hodnota" error="Zadaná hodnota musí být celé nezáporné číslo menší nebo rovno 225." sqref="E10">
      <formula1>0</formula1>
      <formula2>225</formula2>
    </dataValidation>
    <dataValidation type="whole" allowBlank="1" showInputMessage="1" showErrorMessage="1" errorTitle="Chybná hodnota" error="Zadaná hodnota musí být celé nezáporné číslo menší nebo rovno 225." sqref="E11">
      <formula1>0</formula1>
      <formula2>225</formula2>
    </dataValidation>
    <dataValidation type="whole" allowBlank="1" showInputMessage="1" showErrorMessage="1" errorTitle="Chybná hodnota" error="Zadaná hodnota musí být celé nezáporné číslo menší nebo rovno 225." sqref="D13">
      <formula1>0</formula1>
      <formula2>225</formula2>
    </dataValidation>
    <dataValidation type="whole" allowBlank="1" showInputMessage="1" showErrorMessage="1" errorTitle="Chybná hodnota" error="Zadaná hodnota musí být celé nezáporné číslo menší nebo rovno 225." sqref="D14">
      <formula1>0</formula1>
      <formula2>225</formula2>
    </dataValidation>
    <dataValidation type="whole" allowBlank="1" showInputMessage="1" showErrorMessage="1" errorTitle="Chybná hodnota" error="Zadaná hodnota musí být celé nezáporné číslo menší nebo rovno 225." sqref="D15">
      <formula1>0</formula1>
      <formula2>225</formula2>
    </dataValidation>
    <dataValidation type="whole" allowBlank="1" showInputMessage="1" showErrorMessage="1" errorTitle="Chybná hodnota" error="Zadaná hodnota musí být celé nezáporné číslo menší nebo rovno 225." sqref="D16">
      <formula1>0</formula1>
      <formula2>225</formula2>
    </dataValidation>
    <dataValidation type="whole" allowBlank="1" showInputMessage="1" showErrorMessage="1" errorTitle="Chybná hodnota" error="Zadaná hodnota musí být celé nezáporné číslo menší nebo rovno 225." sqref="E13">
      <formula1>0</formula1>
      <formula2>225</formula2>
    </dataValidation>
    <dataValidation type="whole" allowBlank="1" showInputMessage="1" showErrorMessage="1" errorTitle="Chybná hodnota" error="Zadaná hodnota musí být celé nezáporné číslo menší nebo rovno 225." sqref="E14">
      <formula1>0</formula1>
      <formula2>225</formula2>
    </dataValidation>
    <dataValidation type="whole" allowBlank="1" showInputMessage="1" showErrorMessage="1" errorTitle="Chybná hodnota" error="Zadaná hodnota musí být celé nezáporné číslo menší nebo rovno 225." sqref="E15">
      <formula1>0</formula1>
      <formula2>225</formula2>
    </dataValidation>
    <dataValidation type="whole" allowBlank="1" showInputMessage="1" showErrorMessage="1" errorTitle="Chybná hodnota" error="Zadaná hodnota musí být celé nezáporné číslo menší nebo rovno 225." sqref="E16">
      <formula1>0</formula1>
      <formula2>225</formula2>
    </dataValidation>
    <dataValidation type="whole" allowBlank="1" showInputMessage="1" showErrorMessage="1" errorTitle="Chybná hodnota" error="Zadaná hodnota musí být celé nezáporné číslo menší nebo rovno 225." sqref="D18">
      <formula1>0</formula1>
      <formula2>225</formula2>
    </dataValidation>
    <dataValidation type="whole" allowBlank="1" showInputMessage="1" showErrorMessage="1" errorTitle="Chybná hodnota" error="Zadaná hodnota musí být celé nezáporné číslo menší nebo rovno 225." sqref="D19">
      <formula1>0</formula1>
      <formula2>225</formula2>
    </dataValidation>
    <dataValidation type="whole" allowBlank="1" showInputMessage="1" showErrorMessage="1" errorTitle="Chybná hodnota" error="Zadaná hodnota musí být celé nezáporné číslo menší nebo rovno 225." sqref="D20">
      <formula1>0</formula1>
      <formula2>225</formula2>
    </dataValidation>
    <dataValidation type="whole" allowBlank="1" showInputMessage="1" showErrorMessage="1" errorTitle="Chybná hodnota" error="Zadaná hodnota musí být celé nezáporné číslo menší nebo rovno 225." sqref="D21">
      <formula1>0</formula1>
      <formula2>225</formula2>
    </dataValidation>
    <dataValidation type="whole" allowBlank="1" showInputMessage="1" showErrorMessage="1" errorTitle="Chybná hodnota" error="Zadaná hodnota musí být celé nezáporné číslo menší nebo rovno 225." sqref="E18">
      <formula1>0</formula1>
      <formula2>225</formula2>
    </dataValidation>
    <dataValidation type="whole" allowBlank="1" showInputMessage="1" showErrorMessage="1" errorTitle="Chybná hodnota" error="Zadaná hodnota musí být celé nezáporné číslo menší nebo rovno 225." sqref="E19">
      <formula1>0</formula1>
      <formula2>225</formula2>
    </dataValidation>
    <dataValidation type="whole" allowBlank="1" showInputMessage="1" showErrorMessage="1" errorTitle="Chybná hodnota" error="Zadaná hodnota musí být celé nezáporné číslo menší nebo rovno 225." sqref="E20">
      <formula1>0</formula1>
      <formula2>225</formula2>
    </dataValidation>
    <dataValidation type="whole" allowBlank="1" showInputMessage="1" showErrorMessage="1" errorTitle="Chybná hodnota" error="Zadaná hodnota musí být celé nezáporné číslo menší nebo rovno 225." sqref="E21">
      <formula1>0</formula1>
      <formula2>225</formula2>
    </dataValidation>
    <dataValidation type="whole" allowBlank="1" showInputMessage="1" showErrorMessage="1" errorTitle="Chybná hodnota" error="Zadaná hodnota musí být celé nezáporné číslo menší nebo rovno 225." sqref="D23">
      <formula1>0</formula1>
      <formula2>225</formula2>
    </dataValidation>
    <dataValidation type="whole" allowBlank="1" showInputMessage="1" showErrorMessage="1" errorTitle="Chybná hodnota" error="Zadaná hodnota musí být celé nezáporné číslo menší nebo rovno 225." sqref="D24">
      <formula1>0</formula1>
      <formula2>225</formula2>
    </dataValidation>
    <dataValidation type="whole" allowBlank="1" showInputMessage="1" showErrorMessage="1" errorTitle="Chybná hodnota" error="Zadaná hodnota musí být celé nezáporné číslo menší nebo rovno 225." sqref="D25">
      <formula1>0</formula1>
      <formula2>225</formula2>
    </dataValidation>
    <dataValidation type="whole" allowBlank="1" showInputMessage="1" showErrorMessage="1" errorTitle="Chybná hodnota" error="Zadaná hodnota musí být celé nezáporné číslo menší nebo rovno 225." sqref="D26">
      <formula1>0</formula1>
      <formula2>225</formula2>
    </dataValidation>
    <dataValidation type="whole" allowBlank="1" showInputMessage="1" showErrorMessage="1" errorTitle="Chybná hodnota" error="Zadaná hodnota musí být celé nezáporné číslo menší nebo rovno 225." sqref="E23">
      <formula1>0</formula1>
      <formula2>225</formula2>
    </dataValidation>
    <dataValidation type="whole" allowBlank="1" showInputMessage="1" showErrorMessage="1" errorTitle="Chybná hodnota" error="Zadaná hodnota musí být celé nezáporné číslo menší nebo rovno 225." sqref="E24">
      <formula1>0</formula1>
      <formula2>225</formula2>
    </dataValidation>
    <dataValidation type="whole" allowBlank="1" showInputMessage="1" showErrorMessage="1" errorTitle="Chybná hodnota" error="Zadaná hodnota musí být celé nezáporné číslo menší nebo rovno 225." sqref="E25">
      <formula1>0</formula1>
      <formula2>225</formula2>
    </dataValidation>
    <dataValidation type="whole" allowBlank="1" showInputMessage="1" showErrorMessage="1" errorTitle="Chybná hodnota" error="Zadaná hodnota musí být celé nezáporné číslo menší nebo rovno 225." sqref="E26">
      <formula1>0</formula1>
      <formula2>225</formula2>
    </dataValidation>
    <dataValidation type="whole" allowBlank="1" showInputMessage="1" showErrorMessage="1" errorTitle="Chybná hodnota" error="Zadaná hodnota musí být celé nezáporné číslo menší nebo rovno 225." sqref="D28">
      <formula1>0</formula1>
      <formula2>225</formula2>
    </dataValidation>
    <dataValidation type="whole" allowBlank="1" showInputMessage="1" showErrorMessage="1" errorTitle="Chybná hodnota" error="Zadaná hodnota musí být celé nezáporné číslo menší nebo rovno 225." sqref="D29">
      <formula1>0</formula1>
      <formula2>225</formula2>
    </dataValidation>
    <dataValidation type="whole" allowBlank="1" showInputMessage="1" showErrorMessage="1" errorTitle="Chybná hodnota" error="Zadaná hodnota musí být celé nezáporné číslo menší nebo rovno 225." sqref="D30">
      <formula1>0</formula1>
      <formula2>225</formula2>
    </dataValidation>
    <dataValidation type="whole" allowBlank="1" showInputMessage="1" showErrorMessage="1" errorTitle="Chybná hodnota" error="Zadaná hodnota musí být celé nezáporné číslo menší nebo rovno 225." sqref="D31">
      <formula1>0</formula1>
      <formula2>225</formula2>
    </dataValidation>
    <dataValidation type="whole" allowBlank="1" showInputMessage="1" showErrorMessage="1" errorTitle="Chybná hodnota" error="Zadaná hodnota musí být celé nezáporné číslo menší nebo rovno 225." sqref="E28">
      <formula1>0</formula1>
      <formula2>225</formula2>
    </dataValidation>
    <dataValidation type="whole" allowBlank="1" showInputMessage="1" showErrorMessage="1" errorTitle="Chybná hodnota" error="Zadaná hodnota musí být celé nezáporné číslo menší nebo rovno 225." sqref="E29">
      <formula1>0</formula1>
      <formula2>225</formula2>
    </dataValidation>
    <dataValidation type="whole" allowBlank="1" showInputMessage="1" showErrorMessage="1" errorTitle="Chybná hodnota" error="Zadaná hodnota musí být celé nezáporné číslo menší nebo rovno 225." sqref="E30">
      <formula1>0</formula1>
      <formula2>225</formula2>
    </dataValidation>
    <dataValidation type="whole" allowBlank="1" showInputMessage="1" showErrorMessage="1" errorTitle="Chybná hodnota" error="Zadaná hodnota musí být celé nezáporné číslo menší nebo rovno 225." sqref="E31">
      <formula1>0</formula1>
      <formula2>225</formula2>
    </dataValidation>
    <dataValidation type="whole" allowBlank="1" showInputMessage="1" showErrorMessage="1" errorTitle="Chybná hodnota" error="Zadaná hodnota musí být celé nezáporné číslo menší nebo rovno 225." sqref="D33">
      <formula1>0</formula1>
      <formula2>225</formula2>
    </dataValidation>
    <dataValidation type="whole" allowBlank="1" showInputMessage="1" showErrorMessage="1" errorTitle="Chybná hodnota" error="Zadaná hodnota musí být celé nezáporné číslo menší nebo rovno 225." sqref="D34">
      <formula1>0</formula1>
      <formula2>225</formula2>
    </dataValidation>
    <dataValidation type="whole" allowBlank="1" showInputMessage="1" showErrorMessage="1" errorTitle="Chybná hodnota" error="Zadaná hodnota musí být celé nezáporné číslo menší nebo rovno 225." sqref="D35">
      <formula1>0</formula1>
      <formula2>225</formula2>
    </dataValidation>
    <dataValidation type="whole" allowBlank="1" showInputMessage="1" showErrorMessage="1" errorTitle="Chybná hodnota" error="Zadaná hodnota musí být celé nezáporné číslo menší nebo rovno 225." sqref="D36">
      <formula1>0</formula1>
      <formula2>225</formula2>
    </dataValidation>
    <dataValidation type="whole" allowBlank="1" showInputMessage="1" showErrorMessage="1" errorTitle="Chybná hodnota" error="Zadaná hodnota musí být celé nezáporné číslo menší nebo rovno 225." sqref="E33">
      <formula1>0</formula1>
      <formula2>225</formula2>
    </dataValidation>
    <dataValidation type="whole" allowBlank="1" showInputMessage="1" showErrorMessage="1" errorTitle="Chybná hodnota" error="Zadaná hodnota musí být celé nezáporné číslo menší nebo rovno 225." sqref="E34">
      <formula1>0</formula1>
      <formula2>225</formula2>
    </dataValidation>
    <dataValidation type="whole" allowBlank="1" showInputMessage="1" showErrorMessage="1" errorTitle="Chybná hodnota" error="Zadaná hodnota musí být celé nezáporné číslo menší nebo rovno 225." sqref="E35">
      <formula1>0</formula1>
      <formula2>225</formula2>
    </dataValidation>
    <dataValidation type="whole" allowBlank="1" showInputMessage="1" showErrorMessage="1" errorTitle="Chybná hodnota" error="Zadaná hodnota musí být celé nezáporné číslo menší nebo rovno 225." sqref="E36">
      <formula1>0</formula1>
      <formula2>225</formula2>
    </dataValidation>
    <dataValidation type="whole" allowBlank="1" showInputMessage="1" showErrorMessage="1" errorTitle="Chybná hodnota" error="Zadaná hodnota musí být celé nezáporné číslo menší nebo rovno 225." sqref="N8">
      <formula1>0</formula1>
      <formula2>225</formula2>
    </dataValidation>
    <dataValidation type="whole" allowBlank="1" showInputMessage="1" showErrorMessage="1" errorTitle="Chybná hodnota" error="Zadaná hodnota musí být celé nezáporné číslo menší nebo rovno 225." sqref="N9">
      <formula1>0</formula1>
      <formula2>225</formula2>
    </dataValidation>
    <dataValidation type="whole" allowBlank="1" showInputMessage="1" showErrorMessage="1" errorTitle="Chybná hodnota" error="Zadaná hodnota musí být celé nezáporné číslo menší nebo rovno 225." sqref="N10">
      <formula1>0</formula1>
      <formula2>225</formula2>
    </dataValidation>
    <dataValidation type="whole" allowBlank="1" showInputMessage="1" showErrorMessage="1" errorTitle="Chybná hodnota" error="Zadaná hodnota musí být celé nezáporné číslo menší nebo rovno 225." sqref="N11">
      <formula1>0</formula1>
      <formula2>225</formula2>
    </dataValidation>
    <dataValidation type="whole" allowBlank="1" showInputMessage="1" showErrorMessage="1" errorTitle="Chybná hodnota" error="Zadaná hodnota musí být celé nezáporné číslo menší nebo rovno 225." sqref="O8">
      <formula1>0</formula1>
      <formula2>225</formula2>
    </dataValidation>
    <dataValidation type="whole" allowBlank="1" showInputMessage="1" showErrorMessage="1" errorTitle="Chybná hodnota" error="Zadaná hodnota musí být celé nezáporné číslo menší nebo rovno 225." sqref="O9">
      <formula1>0</formula1>
      <formula2>225</formula2>
    </dataValidation>
    <dataValidation type="whole" allowBlank="1" showInputMessage="1" showErrorMessage="1" errorTitle="Chybná hodnota" error="Zadaná hodnota musí být celé nezáporné číslo menší nebo rovno 225." sqref="O10">
      <formula1>0</formula1>
      <formula2>225</formula2>
    </dataValidation>
    <dataValidation type="whole" allowBlank="1" showInputMessage="1" showErrorMessage="1" errorTitle="Chybná hodnota" error="Zadaná hodnota musí být celé nezáporné číslo menší nebo rovno 225." sqref="O11">
      <formula1>0</formula1>
      <formula2>225</formula2>
    </dataValidation>
    <dataValidation type="whole" allowBlank="1" showInputMessage="1" showErrorMessage="1" errorTitle="Chybná hodnota" error="Zadaná hodnota musí být celé nezáporné číslo menší nebo rovno 225." sqref="N13">
      <formula1>0</formula1>
      <formula2>225</formula2>
    </dataValidation>
    <dataValidation type="whole" allowBlank="1" showInputMessage="1" showErrorMessage="1" errorTitle="Chybná hodnota" error="Zadaná hodnota musí být celé nezáporné číslo menší nebo rovno 225." sqref="N14">
      <formula1>0</formula1>
      <formula2>225</formula2>
    </dataValidation>
    <dataValidation type="whole" allowBlank="1" showInputMessage="1" showErrorMessage="1" errorTitle="Chybná hodnota" error="Zadaná hodnota musí být celé nezáporné číslo menší nebo rovno 225." sqref="N15">
      <formula1>0</formula1>
      <formula2>225</formula2>
    </dataValidation>
    <dataValidation type="whole" allowBlank="1" showInputMessage="1" showErrorMessage="1" errorTitle="Chybná hodnota" error="Zadaná hodnota musí být celé nezáporné číslo menší nebo rovno 225." sqref="N16">
      <formula1>0</formula1>
      <formula2>225</formula2>
    </dataValidation>
    <dataValidation type="whole" allowBlank="1" showInputMessage="1" showErrorMessage="1" errorTitle="Chybná hodnota" error="Zadaná hodnota musí být celé nezáporné číslo menší nebo rovno 225." sqref="O13">
      <formula1>0</formula1>
      <formula2>225</formula2>
    </dataValidation>
    <dataValidation type="whole" allowBlank="1" showInputMessage="1" showErrorMessage="1" errorTitle="Chybná hodnota" error="Zadaná hodnota musí být celé nezáporné číslo menší nebo rovno 225." sqref="O14">
      <formula1>0</formula1>
      <formula2>225</formula2>
    </dataValidation>
    <dataValidation type="whole" allowBlank="1" showInputMessage="1" showErrorMessage="1" errorTitle="Chybná hodnota" error="Zadaná hodnota musí být celé nezáporné číslo menší nebo rovno 225." sqref="O15">
      <formula1>0</formula1>
      <formula2>225</formula2>
    </dataValidation>
    <dataValidation type="whole" allowBlank="1" showInputMessage="1" showErrorMessage="1" errorTitle="Chybná hodnota" error="Zadaná hodnota musí být celé nezáporné číslo menší nebo rovno 225." sqref="O16">
      <formula1>0</formula1>
      <formula2>225</formula2>
    </dataValidation>
    <dataValidation type="whole" allowBlank="1" showInputMessage="1" showErrorMessage="1" errorTitle="Chybná hodnota" error="Zadaná hodnota musí být celé nezáporné číslo menší nebo rovno 225." sqref="N18">
      <formula1>0</formula1>
      <formula2>225</formula2>
    </dataValidation>
    <dataValidation type="whole" allowBlank="1" showInputMessage="1" showErrorMessage="1" errorTitle="Chybná hodnota" error="Zadaná hodnota musí být celé nezáporné číslo menší nebo rovno 225." sqref="N19">
      <formula1>0</formula1>
      <formula2>225</formula2>
    </dataValidation>
    <dataValidation type="whole" allowBlank="1" showInputMessage="1" showErrorMessage="1" errorTitle="Chybná hodnota" error="Zadaná hodnota musí být celé nezáporné číslo menší nebo rovno 225." sqref="N20">
      <formula1>0</formula1>
      <formula2>225</formula2>
    </dataValidation>
    <dataValidation type="whole" allowBlank="1" showInputMessage="1" showErrorMessage="1" errorTitle="Chybná hodnota" error="Zadaná hodnota musí být celé nezáporné číslo menší nebo rovno 225." sqref="N21">
      <formula1>0</formula1>
      <formula2>225</formula2>
    </dataValidation>
    <dataValidation type="whole" allowBlank="1" showInputMessage="1" showErrorMessage="1" errorTitle="Chybná hodnota" error="Zadaná hodnota musí být celé nezáporné číslo menší nebo rovno 225." sqref="O18">
      <formula1>0</formula1>
      <formula2>225</formula2>
    </dataValidation>
    <dataValidation type="whole" allowBlank="1" showInputMessage="1" showErrorMessage="1" errorTitle="Chybná hodnota" error="Zadaná hodnota musí být celé nezáporné číslo menší nebo rovno 225." sqref="O19">
      <formula1>0</formula1>
      <formula2>225</formula2>
    </dataValidation>
    <dataValidation type="whole" allowBlank="1" showInputMessage="1" showErrorMessage="1" errorTitle="Chybná hodnota" error="Zadaná hodnota musí být celé nezáporné číslo menší nebo rovno 225." sqref="O20">
      <formula1>0</formula1>
      <formula2>225</formula2>
    </dataValidation>
    <dataValidation type="whole" allowBlank="1" showInputMessage="1" showErrorMessage="1" errorTitle="Chybná hodnota" error="Zadaná hodnota musí být celé nezáporné číslo menší nebo rovno 225." sqref="O21">
      <formula1>0</formula1>
      <formula2>225</formula2>
    </dataValidation>
    <dataValidation type="whole" allowBlank="1" showInputMessage="1" showErrorMessage="1" errorTitle="Chybná hodnota" error="Zadaná hodnota musí být celé nezáporné číslo menší nebo rovno 225." sqref="N23">
      <formula1>0</formula1>
      <formula2>225</formula2>
    </dataValidation>
    <dataValidation type="whole" allowBlank="1" showInputMessage="1" showErrorMessage="1" errorTitle="Chybná hodnota" error="Zadaná hodnota musí být celé nezáporné číslo menší nebo rovno 225." sqref="N24">
      <formula1>0</formula1>
      <formula2>225</formula2>
    </dataValidation>
    <dataValidation type="whole" allowBlank="1" showInputMessage="1" showErrorMessage="1" errorTitle="Chybná hodnota" error="Zadaná hodnota musí být celé nezáporné číslo menší nebo rovno 225." sqref="N25">
      <formula1>0</formula1>
      <formula2>225</formula2>
    </dataValidation>
    <dataValidation type="whole" allowBlank="1" showInputMessage="1" showErrorMessage="1" errorTitle="Chybná hodnota" error="Zadaná hodnota musí být celé nezáporné číslo menší nebo rovno 225." sqref="N26">
      <formula1>0</formula1>
      <formula2>225</formula2>
    </dataValidation>
    <dataValidation type="whole" allowBlank="1" showInputMessage="1" showErrorMessage="1" errorTitle="Chybná hodnota" error="Zadaná hodnota musí být celé nezáporné číslo menší nebo rovno 225." sqref="O23">
      <formula1>0</formula1>
      <formula2>225</formula2>
    </dataValidation>
    <dataValidation type="whole" allowBlank="1" showInputMessage="1" showErrorMessage="1" errorTitle="Chybná hodnota" error="Zadaná hodnota musí být celé nezáporné číslo menší nebo rovno 225." sqref="O24">
      <formula1>0</formula1>
      <formula2>225</formula2>
    </dataValidation>
    <dataValidation type="whole" allowBlank="1" showInputMessage="1" showErrorMessage="1" errorTitle="Chybná hodnota" error="Zadaná hodnota musí být celé nezáporné číslo menší nebo rovno 225." sqref="O25">
      <formula1>0</formula1>
      <formula2>225</formula2>
    </dataValidation>
    <dataValidation type="whole" allowBlank="1" showInputMessage="1" showErrorMessage="1" errorTitle="Chybná hodnota" error="Zadaná hodnota musí být celé nezáporné číslo menší nebo rovno 225." sqref="O26">
      <formula1>0</formula1>
      <formula2>225</formula2>
    </dataValidation>
    <dataValidation type="whole" allowBlank="1" showInputMessage="1" showErrorMessage="1" errorTitle="Chybná hodnota" error="Zadaná hodnota musí být celé nezáporné číslo menší nebo rovno 225." sqref="N28">
      <formula1>0</formula1>
      <formula2>225</formula2>
    </dataValidation>
    <dataValidation type="whole" allowBlank="1" showInputMessage="1" showErrorMessage="1" errorTitle="Chybná hodnota" error="Zadaná hodnota musí být celé nezáporné číslo menší nebo rovno 225." sqref="N29">
      <formula1>0</formula1>
      <formula2>225</formula2>
    </dataValidation>
    <dataValidation type="whole" allowBlank="1" showInputMessage="1" showErrorMessage="1" errorTitle="Chybná hodnota" error="Zadaná hodnota musí být celé nezáporné číslo menší nebo rovno 225." sqref="N30">
      <formula1>0</formula1>
      <formula2>225</formula2>
    </dataValidation>
    <dataValidation type="whole" allowBlank="1" showInputMessage="1" showErrorMessage="1" errorTitle="Chybná hodnota" error="Zadaná hodnota musí být celé nezáporné číslo menší nebo rovno 225." sqref="N31">
      <formula1>0</formula1>
      <formula2>225</formula2>
    </dataValidation>
    <dataValidation type="whole" allowBlank="1" showInputMessage="1" showErrorMessage="1" errorTitle="Chybná hodnota" error="Zadaná hodnota musí být celé nezáporné číslo menší nebo rovno 225." sqref="O28">
      <formula1>0</formula1>
      <formula2>225</formula2>
    </dataValidation>
    <dataValidation type="whole" allowBlank="1" showInputMessage="1" showErrorMessage="1" errorTitle="Chybná hodnota" error="Zadaná hodnota musí být celé nezáporné číslo menší nebo rovno 225." sqref="O29">
      <formula1>0</formula1>
      <formula2>225</formula2>
    </dataValidation>
    <dataValidation type="whole" allowBlank="1" showInputMessage="1" showErrorMessage="1" errorTitle="Chybná hodnota" error="Zadaná hodnota musí být celé nezáporné číslo menší nebo rovno 225." sqref="O30">
      <formula1>0</formula1>
      <formula2>225</formula2>
    </dataValidation>
    <dataValidation type="whole" allowBlank="1" showInputMessage="1" showErrorMessage="1" errorTitle="Chybná hodnota" error="Zadaná hodnota musí být celé nezáporné číslo menší nebo rovno 225." sqref="O31">
      <formula1>0</formula1>
      <formula2>225</formula2>
    </dataValidation>
    <dataValidation type="whole" allowBlank="1" showInputMessage="1" showErrorMessage="1" errorTitle="Chybná hodnota" error="Zadaná hodnota musí být celé nezáporné číslo menší nebo rovno 225." sqref="N33">
      <formula1>0</formula1>
      <formula2>225</formula2>
    </dataValidation>
    <dataValidation type="whole" allowBlank="1" showInputMessage="1" showErrorMessage="1" errorTitle="Chybná hodnota" error="Zadaná hodnota musí být celé nezáporné číslo menší nebo rovno 225." sqref="N34">
      <formula1>0</formula1>
      <formula2>225</formula2>
    </dataValidation>
    <dataValidation type="whole" allowBlank="1" showInputMessage="1" showErrorMessage="1" errorTitle="Chybná hodnota" error="Zadaná hodnota musí být celé nezáporné číslo menší nebo rovno 225." sqref="N35">
      <formula1>0</formula1>
      <formula2>225</formula2>
    </dataValidation>
    <dataValidation type="whole" allowBlank="1" showInputMessage="1" showErrorMessage="1" errorTitle="Chybná hodnota" error="Zadaná hodnota musí být celé nezáporné číslo menší nebo rovno 225." sqref="N36">
      <formula1>0</formula1>
      <formula2>225</formula2>
    </dataValidation>
    <dataValidation type="whole" allowBlank="1" showInputMessage="1" showErrorMessage="1" errorTitle="Chybná hodnota" error="Zadaná hodnota musí být celé nezáporné číslo menší nebo rovno 225." sqref="O33">
      <formula1>0</formula1>
      <formula2>225</formula2>
    </dataValidation>
    <dataValidation type="whole" allowBlank="1" showInputMessage="1" showErrorMessage="1" errorTitle="Chybná hodnota" error="Zadaná hodnota musí být celé nezáporné číslo menší nebo rovno 225." sqref="O34">
      <formula1>0</formula1>
      <formula2>225</formula2>
    </dataValidation>
    <dataValidation type="whole" allowBlank="1" showInputMessage="1" showErrorMessage="1" errorTitle="Chybná hodnota" error="Zadaná hodnota musí být celé nezáporné číslo menší nebo rovno 225." sqref="O35">
      <formula1>0</formula1>
      <formula2>225</formula2>
    </dataValidation>
    <dataValidation type="whole" allowBlank="1" showInputMessage="1" showErrorMessage="1" errorTitle="Chybná hodnota" error="Zadaná hodnota musí být celé nezáporné číslo menší nebo rovno 225." sqref="O36">
      <formula1>0</formula1>
      <formula2>225</formula2>
    </dataValidation>
    <dataValidation type="whole" allowBlank="1" showInputMessage="1" showErrorMessage="1" errorTitle="Chybná hodnota" error="Zadaná hodnota musí být celé nezáporné číslo menší nebo rovno 25." sqref="F13">
      <formula1>0</formula1>
      <formula2>25</formula2>
    </dataValidation>
    <dataValidation type="whole" allowBlank="1" showInputMessage="1" showErrorMessage="1" errorTitle="Chybná hodnota" error="Zadaná hodnota musí být celé nezáporné číslo menší nebo rovno 25." sqref="F14">
      <formula1>0</formula1>
      <formula2>25</formula2>
    </dataValidation>
    <dataValidation type="whole" allowBlank="1" showInputMessage="1" showErrorMessage="1" errorTitle="Chybná hodnota" error="Zadaná hodnota musí být celé nezáporné číslo menší nebo rovno 25." sqref="F15">
      <formula1>0</formula1>
      <formula2>25</formula2>
    </dataValidation>
    <dataValidation type="whole" allowBlank="1" showInputMessage="1" showErrorMessage="1" errorTitle="Chybná hodnota" error="Zadaná hodnota musí být celé nezáporné číslo menší nebo rovno 25." sqref="F16">
      <formula1>0</formula1>
      <formula2>25</formula2>
    </dataValidation>
    <dataValidation type="whole" allowBlank="1" showInputMessage="1" showErrorMessage="1" errorTitle="Chybná hodnota" error="Zadaná hodnota musí být celé nezáporné číslo menší nebo rovno 25." sqref="P33">
      <formula1>0</formula1>
      <formula2>25</formula2>
    </dataValidation>
    <dataValidation type="whole" allowBlank="1" showInputMessage="1" showErrorMessage="1" errorTitle="Chybná hodnota" error="Zadaná hodnota musí být celé nezáporné číslo menší nebo rovno 25." sqref="P34">
      <formula1>0</formula1>
      <formula2>25</formula2>
    </dataValidation>
    <dataValidation type="whole" allowBlank="1" showInputMessage="1" showErrorMessage="1" errorTitle="Chybná hodnota" error="Zadaná hodnota musí být celé nezáporné číslo menší nebo rovno 25." sqref="P35">
      <formula1>0</formula1>
      <formula2>25</formula2>
    </dataValidation>
    <dataValidation type="whole" allowBlank="1" showInputMessage="1" showErrorMessage="1" errorTitle="Chybná hodnota" error="Zadaná hodnota musí být celé nezáporné číslo menší nebo rovno 25." sqref="P36">
      <formula1>0</formula1>
      <formula2>25</formula2>
    </dataValidation>
    <dataValidation type="whole" allowBlank="1" showInputMessage="1" showErrorMessage="1" errorTitle="Chybná hodnota" error="Zadaná hodnota musí být celé nezáporné číslo menší nebo rovno 25." sqref="F18">
      <formula1>0</formula1>
      <formula2>25</formula2>
    </dataValidation>
    <dataValidation type="whole" allowBlank="1" showInputMessage="1" showErrorMessage="1" errorTitle="Chybná hodnota" error="Zadaná hodnota musí být celé nezáporné číslo menší nebo rovno 25." sqref="F19">
      <formula1>0</formula1>
      <formula2>25</formula2>
    </dataValidation>
    <dataValidation type="whole" allowBlank="1" showInputMessage="1" showErrorMessage="1" errorTitle="Chybná hodnota" error="Zadaná hodnota musí být celé nezáporné číslo menší nebo rovno 25." sqref="F20">
      <formula1>0</formula1>
      <formula2>25</formula2>
    </dataValidation>
    <dataValidation type="whole" allowBlank="1" showInputMessage="1" showErrorMessage="1" errorTitle="Chybná hodnota" error="Zadaná hodnota musí být celé nezáporné číslo menší nebo rovno 25." sqref="F21">
      <formula1>0</formula1>
      <formula2>25</formula2>
    </dataValidation>
    <dataValidation type="whole" allowBlank="1" showInputMessage="1" showErrorMessage="1" errorTitle="Chybná hodnota" error="Zadaná hodnota musí být celé nezáporné číslo menší nebo rovno 25." sqref="F23">
      <formula1>0</formula1>
      <formula2>25</formula2>
    </dataValidation>
    <dataValidation type="whole" allowBlank="1" showInputMessage="1" showErrorMessage="1" errorTitle="Chybná hodnota" error="Zadaná hodnota musí být celé nezáporné číslo menší nebo rovno 25." sqref="F24">
      <formula1>0</formula1>
      <formula2>25</formula2>
    </dataValidation>
    <dataValidation type="whole" allowBlank="1" showInputMessage="1" showErrorMessage="1" errorTitle="Chybná hodnota" error="Zadaná hodnota musí být celé nezáporné číslo menší nebo rovno 25." sqref="F25">
      <formula1>0</formula1>
      <formula2>25</formula2>
    </dataValidation>
    <dataValidation type="whole" allowBlank="1" showInputMessage="1" showErrorMessage="1" errorTitle="Chybná hodnota" error="Zadaná hodnota musí být celé nezáporné číslo menší nebo rovno 25." sqref="F26">
      <formula1>0</formula1>
      <formula2>25</formula2>
    </dataValidation>
    <dataValidation type="whole" allowBlank="1" showInputMessage="1" showErrorMessage="1" errorTitle="Chybná hodnota" error="Zadaná hodnota musí být celé nezáporné číslo menší nebo rovno 25." sqref="F28">
      <formula1>0</formula1>
      <formula2>25</formula2>
    </dataValidation>
    <dataValidation type="whole" allowBlank="1" showInputMessage="1" showErrorMessage="1" errorTitle="Chybná hodnota" error="Zadaná hodnota musí být celé nezáporné číslo menší nebo rovno 25." sqref="F29">
      <formula1>0</formula1>
      <formula2>25</formula2>
    </dataValidation>
    <dataValidation type="whole" allowBlank="1" showInputMessage="1" showErrorMessage="1" errorTitle="Chybná hodnota" error="Zadaná hodnota musí být celé nezáporné číslo menší nebo rovno 25." sqref="F30">
      <formula1>0</formula1>
      <formula2>25</formula2>
    </dataValidation>
    <dataValidation type="whole" allowBlank="1" showInputMessage="1" showErrorMessage="1" errorTitle="Chybná hodnota" error="Zadaná hodnota musí být celé nezáporné číslo menší nebo rovno 25." sqref="F31">
      <formula1>0</formula1>
      <formula2>25</formula2>
    </dataValidation>
    <dataValidation type="whole" allowBlank="1" showInputMessage="1" showErrorMessage="1" errorTitle="Chybná hodnota" error="Zadaná hodnota musí být celé nezáporné číslo menší nebo rovno 25." sqref="F33">
      <formula1>0</formula1>
      <formula2>25</formula2>
    </dataValidation>
    <dataValidation type="whole" allowBlank="1" showInputMessage="1" showErrorMessage="1" errorTitle="Chybná hodnota" error="Zadaná hodnota musí být celé nezáporné číslo menší nebo rovno 25." sqref="F34">
      <formula1>0</formula1>
      <formula2>25</formula2>
    </dataValidation>
    <dataValidation type="whole" allowBlank="1" showInputMessage="1" showErrorMessage="1" errorTitle="Chybná hodnota" error="Zadaná hodnota musí být celé nezáporné číslo menší nebo rovno 25." sqref="F35">
      <formula1>0</formula1>
      <formula2>25</formula2>
    </dataValidation>
    <dataValidation type="whole" allowBlank="1" showInputMessage="1" showErrorMessage="1" errorTitle="Chybná hodnota" error="Zadaná hodnota musí být celé nezáporné číslo menší nebo rovno 25." sqref="F36">
      <formula1>0</formula1>
      <formula2>25</formula2>
    </dataValidation>
    <dataValidation type="whole" allowBlank="1" showInputMessage="1" showErrorMessage="1" errorTitle="Chybná hodnota" error="Zadaná hodnota musí být celé nezáporné číslo menší nebo rovno 25." sqref="P8">
      <formula1>0</formula1>
      <formula2>25</formula2>
    </dataValidation>
    <dataValidation type="whole" allowBlank="1" showInputMessage="1" showErrorMessage="1" errorTitle="Chybná hodnota" error="Zadaná hodnota musí být celé nezáporné číslo menší nebo rovno 25." sqref="P9">
      <formula1>0</formula1>
      <formula2>25</formula2>
    </dataValidation>
    <dataValidation type="whole" allowBlank="1" showInputMessage="1" showErrorMessage="1" errorTitle="Chybná hodnota" error="Zadaná hodnota musí být celé nezáporné číslo menší nebo rovno 25." sqref="P10">
      <formula1>0</formula1>
      <formula2>25</formula2>
    </dataValidation>
    <dataValidation type="whole" allowBlank="1" showInputMessage="1" showErrorMessage="1" errorTitle="Chybná hodnota" error="Zadaná hodnota musí být celé nezáporné číslo menší nebo rovno 25." sqref="P11">
      <formula1>0</formula1>
      <formula2>25</formula2>
    </dataValidation>
    <dataValidation type="whole" allowBlank="1" showInputMessage="1" showErrorMessage="1" errorTitle="Chybná hodnota" error="Zadaná hodnota musí být celé nezáporné číslo menší nebo rovno 25." sqref="P13">
      <formula1>0</formula1>
      <formula2>25</formula2>
    </dataValidation>
    <dataValidation type="whole" allowBlank="1" showInputMessage="1" showErrorMessage="1" errorTitle="Chybná hodnota" error="Zadaná hodnota musí být celé nezáporné číslo menší nebo rovno 25." sqref="P14">
      <formula1>0</formula1>
      <formula2>25</formula2>
    </dataValidation>
    <dataValidation type="whole" allowBlank="1" showInputMessage="1" showErrorMessage="1" errorTitle="Chybná hodnota" error="Zadaná hodnota musí být celé nezáporné číslo menší nebo rovno 25." sqref="P15">
      <formula1>0</formula1>
      <formula2>25</formula2>
    </dataValidation>
    <dataValidation type="whole" allowBlank="1" showInputMessage="1" showErrorMessage="1" errorTitle="Chybná hodnota" error="Zadaná hodnota musí být celé nezáporné číslo menší nebo rovno 25." sqref="P16">
      <formula1>0</formula1>
      <formula2>25</formula2>
    </dataValidation>
    <dataValidation type="whole" allowBlank="1" showInputMessage="1" showErrorMessage="1" errorTitle="Chybná hodnota" error="Zadaná hodnota musí být celé nezáporné číslo menší nebo rovno 25." sqref="P18">
      <formula1>0</formula1>
      <formula2>25</formula2>
    </dataValidation>
    <dataValidation type="whole" allowBlank="1" showInputMessage="1" showErrorMessage="1" errorTitle="Chybná hodnota" error="Zadaná hodnota musí být celé nezáporné číslo menší nebo rovno 25." sqref="P19">
      <formula1>0</formula1>
      <formula2>25</formula2>
    </dataValidation>
    <dataValidation type="whole" allowBlank="1" showInputMessage="1" showErrorMessage="1" errorTitle="Chybná hodnota" error="Zadaná hodnota musí být celé nezáporné číslo menší nebo rovno 25." sqref="P20">
      <formula1>0</formula1>
      <formula2>25</formula2>
    </dataValidation>
    <dataValidation type="whole" allowBlank="1" showInputMessage="1" showErrorMessage="1" errorTitle="Chybná hodnota" error="Zadaná hodnota musí být celé nezáporné číslo menší nebo rovno 25." sqref="P21">
      <formula1>0</formula1>
      <formula2>25</formula2>
    </dataValidation>
    <dataValidation type="whole" allowBlank="1" showInputMessage="1" showErrorMessage="1" errorTitle="Chybná hodnota" error="Zadaná hodnota musí být celé nezáporné číslo menší nebo rovno 25." sqref="P23">
      <formula1>0</formula1>
      <formula2>25</formula2>
    </dataValidation>
    <dataValidation type="whole" allowBlank="1" showInputMessage="1" showErrorMessage="1" errorTitle="Chybná hodnota" error="Zadaná hodnota musí být celé nezáporné číslo menší nebo rovno 25." sqref="P24">
      <formula1>0</formula1>
      <formula2>25</formula2>
    </dataValidation>
    <dataValidation type="whole" allowBlank="1" showInputMessage="1" showErrorMessage="1" errorTitle="Chybná hodnota" error="Zadaná hodnota musí být celé nezáporné číslo menší nebo rovno 25." sqref="P25">
      <formula1>0</formula1>
      <formula2>25</formula2>
    </dataValidation>
    <dataValidation type="whole" allowBlank="1" showInputMessage="1" showErrorMessage="1" errorTitle="Chybná hodnota" error="Zadaná hodnota musí být celé nezáporné číslo menší nebo rovno 25." sqref="P26">
      <formula1>0</formula1>
      <formula2>25</formula2>
    </dataValidation>
    <dataValidation type="whole" allowBlank="1" showInputMessage="1" showErrorMessage="1" errorTitle="Chybná hodnota" error="Zadaná hodnota musí být celé nezáporné číslo menší nebo rovno 25." sqref="P28">
      <formula1>0</formula1>
      <formula2>25</formula2>
    </dataValidation>
    <dataValidation type="whole" allowBlank="1" showInputMessage="1" showErrorMessage="1" errorTitle="Chybná hodnota" error="Zadaná hodnota musí být celé nezáporné číslo menší nebo rovno 25." sqref="P29">
      <formula1>0</formula1>
      <formula2>25</formula2>
    </dataValidation>
    <dataValidation type="whole" allowBlank="1" showInputMessage="1" showErrorMessage="1" errorTitle="Chybná hodnota" error="Zadaná hodnota musí být celé nezáporné číslo menší nebo rovno 25." sqref="P30">
      <formula1>0</formula1>
      <formula2>25</formula2>
    </dataValidation>
    <dataValidation type="whole" allowBlank="1" showInputMessage="1" showErrorMessage="1" errorTitle="Chybná hodnota" error="Zadaná hodnota musí být celé nezáporné číslo menší nebo rovno 25." sqref="P31">
      <formula1>0</formula1>
      <formula2>25</formula2>
    </dataValidation>
    <dataValidation type="whole" allowBlank="1" showInputMessage="1" showErrorMessage="1" sqref="A12">
      <formula1>0</formula1>
      <formula2>99999</formula2>
    </dataValidation>
    <dataValidation type="whole" allowBlank="1" showInputMessage="1" showErrorMessage="1" sqref="B12">
      <formula1>0</formula1>
      <formula2>99999</formula2>
    </dataValidation>
    <dataValidation type="whole" allowBlank="1" showInputMessage="1" showErrorMessage="1" sqref="A17">
      <formula1>0</formula1>
      <formula2>99999</formula2>
    </dataValidation>
    <dataValidation type="whole" allowBlank="1" showInputMessage="1" showErrorMessage="1" sqref="B17">
      <formula1>0</formula1>
      <formula2>99999</formula2>
    </dataValidation>
    <dataValidation type="whole" allowBlank="1" showInputMessage="1" showErrorMessage="1" sqref="A22">
      <formula1>0</formula1>
      <formula2>99999</formula2>
    </dataValidation>
    <dataValidation type="whole" allowBlank="1" showInputMessage="1" showErrorMessage="1" sqref="B22">
      <formula1>0</formula1>
      <formula2>99999</formula2>
    </dataValidation>
    <dataValidation type="whole" allowBlank="1" showInputMessage="1" showErrorMessage="1" sqref="A27">
      <formula1>0</formula1>
      <formula2>99999</formula2>
    </dataValidation>
    <dataValidation type="whole" allowBlank="1" showInputMessage="1" showErrorMessage="1" sqref="B27">
      <formula1>0</formula1>
      <formula2>99999</formula2>
    </dataValidation>
    <dataValidation type="whole" allowBlank="1" showInputMessage="1" showErrorMessage="1" sqref="A32">
      <formula1>0</formula1>
      <formula2>99999</formula2>
    </dataValidation>
    <dataValidation type="whole" allowBlank="1" showInputMessage="1" showErrorMessage="1" sqref="B32">
      <formula1>0</formula1>
      <formula2>99999</formula2>
    </dataValidation>
    <dataValidation type="whole" allowBlank="1" showInputMessage="1" showErrorMessage="1" sqref="A37">
      <formula1>0</formula1>
      <formula2>99999</formula2>
    </dataValidation>
    <dataValidation type="whole" allowBlank="1" showInputMessage="1" showErrorMessage="1" sqref="B37">
      <formula1>0</formula1>
      <formula2>99999</formula2>
    </dataValidation>
    <dataValidation type="whole" allowBlank="1" showInputMessage="1" showErrorMessage="1" sqref="K12">
      <formula1>0</formula1>
      <formula2>99999</formula2>
    </dataValidation>
    <dataValidation type="whole" allowBlank="1" showInputMessage="1" showErrorMessage="1" sqref="L12">
      <formula1>0</formula1>
      <formula2>99999</formula2>
    </dataValidation>
    <dataValidation type="whole" allowBlank="1" showInputMessage="1" showErrorMessage="1" sqref="K17">
      <formula1>0</formula1>
      <formula2>99999</formula2>
    </dataValidation>
    <dataValidation type="whole" allowBlank="1" showInputMessage="1" showErrorMessage="1" sqref="L17">
      <formula1>0</formula1>
      <formula2>99999</formula2>
    </dataValidation>
    <dataValidation type="whole" allowBlank="1" showInputMessage="1" showErrorMessage="1" sqref="K22">
      <formula1>0</formula1>
      <formula2>99999</formula2>
    </dataValidation>
    <dataValidation type="whole" allowBlank="1" showInputMessage="1" showErrorMessage="1" sqref="L22">
      <formula1>0</formula1>
      <formula2>99999</formula2>
    </dataValidation>
    <dataValidation type="whole" allowBlank="1" showInputMessage="1" showErrorMessage="1" sqref="K27">
      <formula1>0</formula1>
      <formula2>99999</formula2>
    </dataValidation>
    <dataValidation type="whole" allowBlank="1" showInputMessage="1" showErrorMessage="1" sqref="L27">
      <formula1>0</formula1>
      <formula2>99999</formula2>
    </dataValidation>
    <dataValidation type="whole" allowBlank="1" showInputMessage="1" showErrorMessage="1" sqref="K32">
      <formula1>0</formula1>
      <formula2>99999</formula2>
    </dataValidation>
    <dataValidation type="whole" allowBlank="1" showInputMessage="1" showErrorMessage="1" sqref="L32">
      <formula1>0</formula1>
      <formula2>99999</formula2>
    </dataValidation>
    <dataValidation type="whole" allowBlank="1" showInputMessage="1" showErrorMessage="1" sqref="K37">
      <formula1>0</formula1>
      <formula2>99999</formula2>
    </dataValidation>
    <dataValidation type="whole" allowBlank="1" showInputMessage="1" showErrorMessage="1" sqref="L37">
      <formula1>0</formula1>
      <formula2>99999</formula2>
    </dataValidation>
    <dataValidation type="whole" allowBlank="1" showInputMessage="1" showErrorMessage="1" sqref="D57">
      <formula1>0</formula1>
      <formula2>99999</formula2>
    </dataValidation>
    <dataValidation type="whole" allowBlank="1" showInputMessage="1" showErrorMessage="1" sqref="D58">
      <formula1>0</formula1>
      <formula2>99999</formula2>
    </dataValidation>
    <dataValidation type="whole" allowBlank="1" showInputMessage="1" showErrorMessage="1" sqref="I57">
      <formula1>0</formula1>
      <formula2>99999</formula2>
    </dataValidation>
    <dataValidation type="whole" allowBlank="1" showInputMessage="1" showErrorMessage="1" sqref="I58">
      <formula1>0</formula1>
      <formula2>99999</formula2>
    </dataValidation>
    <dataValidation type="whole" allowBlank="1" showInputMessage="1" showErrorMessage="1" sqref="N57">
      <formula1>0</formula1>
      <formula2>99999</formula2>
    </dataValidation>
    <dataValidation type="whole" allowBlank="1" showInputMessage="1" showErrorMessage="1" sqref="N58">
      <formula1>0</formula1>
      <formula2>99999</formula2>
    </dataValidation>
    <dataValidation type="whole" allowBlank="1" showInputMessage="1" showErrorMessage="1" sqref="S57">
      <formula1>0</formula1>
      <formula2>99999</formula2>
    </dataValidation>
    <dataValidation type="whole" allowBlank="1" showInputMessage="1" showErrorMessage="1" sqref="S58">
      <formula1>0</formula1>
      <formula2>99999</formula2>
    </dataValidation>
    <dataValidation type="whole" allowBlank="1" showInputMessage="1" showErrorMessage="1" sqref="A57">
      <formula1>1</formula1>
      <formula2>200</formula2>
    </dataValidation>
    <dataValidation type="whole" allowBlank="1" showInputMessage="1" showErrorMessage="1" sqref="A58">
      <formula1>1</formula1>
      <formula2>200</formula2>
    </dataValidation>
    <dataValidation type="whole" allowBlank="1" showInputMessage="1" showErrorMessage="1" sqref="K57">
      <formula1>1</formula1>
      <formula2>200</formula2>
    </dataValidation>
    <dataValidation type="whole" allowBlank="1" showInputMessage="1" showErrorMessage="1" sqref="K58">
      <formula1>1</formula1>
      <formula2>200</formula2>
    </dataValidation>
    <dataValidation type="whole" allowBlank="1" showInputMessage="1" showErrorMessage="1" errorTitle="Chybná hodnota" error="Zadaná hodnota musí být celé nezáporné číslo menší nebo rovno 25." sqref="F8">
      <formula1>0</formula1>
      <formula2>25</formula2>
    </dataValidation>
    <dataValidation type="whole" allowBlank="1" showInputMessage="1" showErrorMessage="1" errorTitle="Chybná hodnota" error="Zadaná hodnota musí být celé nezáporné číslo menší nebo rovno 25." sqref="F9">
      <formula1>0</formula1>
      <formula2>25</formula2>
    </dataValidation>
    <dataValidation type="whole" allowBlank="1" showInputMessage="1" showErrorMessage="1" errorTitle="Chybná hodnota" error="Zadaná hodnota musí být celé nezáporné číslo menší nebo rovno 25." sqref="F10">
      <formula1>0</formula1>
      <formula2>25</formula2>
    </dataValidation>
    <dataValidation type="whole" allowBlank="1" showInputMessage="1" showErrorMessage="1" errorTitle="Chybná hodnota" error="Zadaná hodnota musí být celé nezáporné číslo menší nebo rovno 25." sqref="F11">
      <formula1>0</formula1>
      <formula2>25</formula2>
    </dataValidation>
    <dataValidation type="date" allowBlank="1" showInputMessage="1" showErrorMessage="1" sqref="Q1">
      <formula1>36526</formula1>
      <formula2>73050</formula2>
    </dataValidation>
    <dataValidation type="date" allowBlank="1" showInputMessage="1" showErrorMessage="1" sqref="R1">
      <formula1>36526</formula1>
      <formula2>73050</formula2>
    </dataValidation>
    <dataValidation type="date" allowBlank="1" showInputMessage="1" showErrorMessage="1" sqref="S1">
      <formula1>36526</formula1>
      <formula2>73050</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r:id="rId1"/>
  <headerFooter alignWithMargins="0"/>
  <rowBreaks count="1" manualBreakCount="1">
    <brk id="4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151" customWidth="1"/>
    <col min="2" max="2" width="15.7109375" style="151" customWidth="1"/>
    <col min="3" max="3" width="5.7109375" style="151" customWidth="1"/>
    <col min="4" max="5" width="6.7109375" style="151" customWidth="1"/>
    <col min="6" max="6" width="4.7109375" style="151" customWidth="1"/>
    <col min="7" max="7" width="6.7109375" style="151" customWidth="1"/>
    <col min="8" max="8" width="5.7109375" style="151" customWidth="1"/>
    <col min="9" max="9" width="6.7109375" style="152" customWidth="1"/>
    <col min="10" max="10" width="1.7109375" style="152" customWidth="1"/>
    <col min="11" max="11" width="10.7109375" style="152" customWidth="1"/>
    <col min="12" max="12" width="15.7109375" style="152" customWidth="1"/>
    <col min="13" max="13" width="5.7109375" style="151" customWidth="1"/>
    <col min="14" max="15" width="6.7109375" style="151" customWidth="1"/>
    <col min="16" max="16" width="4.7109375" style="151" customWidth="1"/>
    <col min="17" max="17" width="6.7109375" style="148" customWidth="1"/>
    <col min="18" max="18" width="5.7109375" style="148" customWidth="1"/>
    <col min="19" max="19" width="6.7109375" style="148" customWidth="1"/>
    <col min="20" max="20" width="1.5703125" style="148" customWidth="1"/>
    <col min="21" max="21" width="9.140625" style="150" customWidth="1"/>
    <col min="22" max="22" width="9.140625" style="149" hidden="1" customWidth="1"/>
    <col min="23" max="23" width="6.28515625" style="149" hidden="1" customWidth="1"/>
    <col min="24" max="24" width="21.42578125" style="149" hidden="1" customWidth="1"/>
    <col min="25" max="25" width="16.28515625" style="149" hidden="1" customWidth="1"/>
    <col min="26" max="26" width="28.140625" style="149" hidden="1" customWidth="1"/>
    <col min="27" max="27" width="8.28515625" style="149" hidden="1" customWidth="1"/>
    <col min="28" max="255" width="9.140625" style="148" hidden="1" customWidth="1"/>
    <col min="256" max="16384" width="0" style="148" hidden="1"/>
  </cols>
  <sheetData>
    <row r="1" spans="1:28" ht="40.5" customHeight="1">
      <c r="A1" s="148"/>
      <c r="B1" s="508" t="s">
        <v>433</v>
      </c>
      <c r="C1" s="508"/>
      <c r="D1" s="493" t="s">
        <v>1</v>
      </c>
      <c r="E1" s="493"/>
      <c r="F1" s="493"/>
      <c r="G1" s="493"/>
      <c r="H1" s="493"/>
      <c r="I1" s="493"/>
      <c r="J1" s="148"/>
      <c r="K1" s="347" t="s">
        <v>432</v>
      </c>
      <c r="L1" s="492" t="s">
        <v>146</v>
      </c>
      <c r="M1" s="492"/>
      <c r="N1" s="492"/>
      <c r="O1" s="500" t="s">
        <v>431</v>
      </c>
      <c r="P1" s="500"/>
      <c r="Q1" s="507">
        <v>43536</v>
      </c>
      <c r="R1" s="507"/>
      <c r="S1" s="507"/>
      <c r="V1" s="472"/>
      <c r="W1" s="472"/>
      <c r="X1" s="472"/>
      <c r="Y1" s="472"/>
      <c r="Z1" s="472"/>
      <c r="AA1" s="472"/>
      <c r="AB1" s="345"/>
    </row>
    <row r="2" spans="1:28" ht="9.9499999999999993" customHeight="1" thickBot="1">
      <c r="A2" s="148"/>
      <c r="B2" s="509"/>
      <c r="C2" s="509"/>
      <c r="D2" s="148"/>
      <c r="E2" s="148"/>
      <c r="F2" s="148"/>
      <c r="G2" s="148"/>
      <c r="H2" s="148"/>
      <c r="I2" s="148"/>
      <c r="J2" s="148"/>
      <c r="K2" s="148"/>
      <c r="L2" s="148"/>
      <c r="M2" s="148"/>
      <c r="N2" s="148"/>
      <c r="O2" s="148"/>
      <c r="P2" s="148"/>
    </row>
    <row r="3" spans="1:28" ht="20.100000000000001" customHeight="1" thickBot="1">
      <c r="A3" s="344" t="s">
        <v>6</v>
      </c>
      <c r="B3" s="494" t="s">
        <v>149</v>
      </c>
      <c r="C3" s="495"/>
      <c r="D3" s="495"/>
      <c r="E3" s="495"/>
      <c r="F3" s="495"/>
      <c r="G3" s="495"/>
      <c r="H3" s="495"/>
      <c r="I3" s="496"/>
      <c r="J3" s="148"/>
      <c r="K3" s="344" t="s">
        <v>8</v>
      </c>
      <c r="L3" s="494" t="s">
        <v>140</v>
      </c>
      <c r="M3" s="495"/>
      <c r="N3" s="495"/>
      <c r="O3" s="495"/>
      <c r="P3" s="495"/>
      <c r="Q3" s="495"/>
      <c r="R3" s="495"/>
      <c r="S3" s="496"/>
    </row>
    <row r="4" spans="1:28" ht="5.0999999999999996" customHeight="1">
      <c r="A4" s="148"/>
      <c r="B4" s="148"/>
      <c r="C4" s="148"/>
      <c r="D4" s="148"/>
      <c r="E4" s="148"/>
      <c r="F4" s="148"/>
      <c r="G4" s="148"/>
      <c r="H4" s="148"/>
      <c r="I4" s="148"/>
      <c r="J4" s="148"/>
      <c r="K4" s="148"/>
      <c r="L4" s="148"/>
      <c r="M4" s="148"/>
      <c r="N4" s="148"/>
      <c r="O4" s="148"/>
      <c r="P4" s="148"/>
    </row>
    <row r="5" spans="1:28" ht="12.95" customHeight="1">
      <c r="A5" s="501" t="s">
        <v>10</v>
      </c>
      <c r="B5" s="502"/>
      <c r="C5" s="505" t="s">
        <v>11</v>
      </c>
      <c r="D5" s="497" t="s">
        <v>12</v>
      </c>
      <c r="E5" s="498"/>
      <c r="F5" s="498"/>
      <c r="G5" s="499"/>
      <c r="H5" s="343" t="s">
        <v>19</v>
      </c>
      <c r="I5" s="343" t="s">
        <v>13</v>
      </c>
      <c r="J5" s="148"/>
      <c r="K5" s="501" t="s">
        <v>10</v>
      </c>
      <c r="L5" s="502"/>
      <c r="M5" s="505" t="s">
        <v>11</v>
      </c>
      <c r="N5" s="497" t="s">
        <v>12</v>
      </c>
      <c r="O5" s="498"/>
      <c r="P5" s="498"/>
      <c r="Q5" s="499"/>
      <c r="R5" s="343" t="s">
        <v>19</v>
      </c>
      <c r="S5" s="343" t="s">
        <v>13</v>
      </c>
    </row>
    <row r="6" spans="1:28" ht="12.95" customHeight="1">
      <c r="A6" s="503" t="s">
        <v>14</v>
      </c>
      <c r="B6" s="504"/>
      <c r="C6" s="506"/>
      <c r="D6" s="342" t="s">
        <v>15</v>
      </c>
      <c r="E6" s="341" t="s">
        <v>16</v>
      </c>
      <c r="F6" s="341" t="s">
        <v>17</v>
      </c>
      <c r="G6" s="340" t="s">
        <v>18</v>
      </c>
      <c r="H6" s="339" t="s">
        <v>430</v>
      </c>
      <c r="I6" s="339" t="s">
        <v>20</v>
      </c>
      <c r="J6" s="148"/>
      <c r="K6" s="503" t="s">
        <v>14</v>
      </c>
      <c r="L6" s="504"/>
      <c r="M6" s="506"/>
      <c r="N6" s="342" t="s">
        <v>15</v>
      </c>
      <c r="O6" s="341" t="s">
        <v>16</v>
      </c>
      <c r="P6" s="341" t="s">
        <v>17</v>
      </c>
      <c r="Q6" s="340" t="s">
        <v>18</v>
      </c>
      <c r="R6" s="339" t="s">
        <v>430</v>
      </c>
      <c r="S6" s="339" t="s">
        <v>20</v>
      </c>
    </row>
    <row r="7" spans="1:28" ht="5.0999999999999996" customHeight="1" thickBot="1">
      <c r="C7" s="148"/>
      <c r="D7" s="148"/>
      <c r="E7" s="148"/>
      <c r="F7" s="148"/>
      <c r="G7" s="148"/>
      <c r="H7" s="148"/>
      <c r="I7" s="148"/>
      <c r="J7" s="148"/>
      <c r="K7" s="151"/>
      <c r="L7" s="151"/>
      <c r="M7" s="148"/>
      <c r="N7" s="148"/>
      <c r="O7" s="148"/>
      <c r="P7" s="148"/>
    </row>
    <row r="8" spans="1:28" ht="12.95" customHeight="1" thickTop="1">
      <c r="A8" s="479" t="str">
        <f>DGET('22.meD-dpC'!$A$106:$E$266,"příjmení",A92:A93)</f>
        <v>BERNÁTEK</v>
      </c>
      <c r="B8" s="480"/>
      <c r="C8" s="330" t="s">
        <v>428</v>
      </c>
      <c r="D8" s="337">
        <v>155</v>
      </c>
      <c r="E8" s="336">
        <v>62</v>
      </c>
      <c r="F8" s="336">
        <v>4</v>
      </c>
      <c r="G8" s="335">
        <f>IF(ISBLANK(D8),"",D8+E8)</f>
        <v>217</v>
      </c>
      <c r="H8" s="326">
        <f>IF(ISNUMBER(G8),IF(G8&gt;Q8,1,IF(G8=Q8,0.5,0)),"")</f>
        <v>1</v>
      </c>
      <c r="I8" s="338" t="s">
        <v>429</v>
      </c>
      <c r="J8" s="148"/>
      <c r="K8" s="479" t="str">
        <f>DGET('22.meD-dpC'!$A$106:$E$266,"příjmení",K92:K93)</f>
        <v>MICHÁLEK</v>
      </c>
      <c r="L8" s="480"/>
      <c r="M8" s="330" t="s">
        <v>428</v>
      </c>
      <c r="N8" s="337">
        <v>124</v>
      </c>
      <c r="O8" s="336">
        <v>70</v>
      </c>
      <c r="P8" s="336">
        <v>3</v>
      </c>
      <c r="Q8" s="335">
        <f>IF(ISBLANK(N8),"",N8+O8)</f>
        <v>194</v>
      </c>
      <c r="R8" s="326">
        <f>IF(ISNUMBER(Q8),IF(G8&lt;Q8,1,IF(G8=Q8,0.5,0)),"")</f>
        <v>0</v>
      </c>
      <c r="S8" s="320"/>
    </row>
    <row r="9" spans="1:28" ht="12.95" customHeight="1" thickBot="1">
      <c r="A9" s="481"/>
      <c r="B9" s="482"/>
      <c r="C9" s="325" t="s">
        <v>427</v>
      </c>
      <c r="D9" s="324">
        <v>148</v>
      </c>
      <c r="E9" s="323">
        <v>61</v>
      </c>
      <c r="F9" s="323">
        <v>2</v>
      </c>
      <c r="G9" s="322">
        <f>IF(ISBLANK(D9),"",D9+E9)</f>
        <v>209</v>
      </c>
      <c r="H9" s="321">
        <f>IF(ISNUMBER(G9),IF(G9&gt;Q9,1,IF(G9=Q9,0.5,0)),"")</f>
        <v>0</v>
      </c>
      <c r="I9" s="334">
        <f>IF(COUNT(Q12),SUM(G12-Q12),"")</f>
        <v>13</v>
      </c>
      <c r="J9" s="148"/>
      <c r="K9" s="481"/>
      <c r="L9" s="482"/>
      <c r="M9" s="325" t="s">
        <v>427</v>
      </c>
      <c r="N9" s="324">
        <v>157</v>
      </c>
      <c r="O9" s="323">
        <v>62</v>
      </c>
      <c r="P9" s="323">
        <v>7</v>
      </c>
      <c r="Q9" s="322">
        <f>IF(ISBLANK(N9),"",N9+O9)</f>
        <v>219</v>
      </c>
      <c r="R9" s="321">
        <f>IF(ISNUMBER(Q9),IF(G9&lt;Q9,1,IF(G9=Q9,0.5,0)),"")</f>
        <v>1</v>
      </c>
      <c r="S9" s="320"/>
    </row>
    <row r="10" spans="1:28" ht="9.9499999999999993" customHeight="1" thickTop="1">
      <c r="A10" s="475" t="str">
        <f>DGET('22.meD-dpC'!$A$106:$E$266,"jméno",A92:A93)</f>
        <v>Bedřich</v>
      </c>
      <c r="B10" s="476"/>
      <c r="C10" s="319"/>
      <c r="D10" s="318"/>
      <c r="E10" s="318"/>
      <c r="F10" s="318"/>
      <c r="G10" s="318"/>
      <c r="H10" s="318"/>
      <c r="I10" s="317"/>
      <c r="J10" s="148"/>
      <c r="K10" s="475" t="str">
        <f>DGET('22.meD-dpC'!$A$106:$E$266,"jméno",K92:K93)</f>
        <v>Jaroslav</v>
      </c>
      <c r="L10" s="476"/>
      <c r="M10" s="319"/>
      <c r="N10" s="318"/>
      <c r="O10" s="318"/>
      <c r="P10" s="318"/>
      <c r="Q10" s="318"/>
      <c r="R10" s="318"/>
      <c r="S10" s="317"/>
    </row>
    <row r="11" spans="1:28" ht="9.9499999999999993" customHeight="1" thickBot="1">
      <c r="A11" s="477"/>
      <c r="B11" s="478"/>
      <c r="C11" s="316"/>
      <c r="D11" s="315"/>
      <c r="E11" s="315"/>
      <c r="F11" s="315"/>
      <c r="G11" s="314"/>
      <c r="H11" s="314"/>
      <c r="I11" s="473">
        <f>IF(ISNUMBER(G12),IF(G12&gt;Q12,1,IF(G12=Q12,0.5,0)),"")</f>
        <v>1</v>
      </c>
      <c r="J11" s="148"/>
      <c r="K11" s="477"/>
      <c r="L11" s="478"/>
      <c r="M11" s="316"/>
      <c r="N11" s="315"/>
      <c r="O11" s="315"/>
      <c r="P11" s="315"/>
      <c r="Q11" s="314"/>
      <c r="R11" s="314"/>
      <c r="S11" s="473">
        <f>IF(ISNUMBER(Q12),IF(G12&lt;Q12,1,IF(G12=Q12,0.5,0)),"")</f>
        <v>0</v>
      </c>
    </row>
    <row r="12" spans="1:28" ht="15.95" customHeight="1" thickBot="1">
      <c r="A12" s="512">
        <v>926</v>
      </c>
      <c r="B12" s="513"/>
      <c r="C12" s="312" t="s">
        <v>18</v>
      </c>
      <c r="D12" s="311">
        <f>IF(ISNUMBER(D8),SUM(D8:D11),"")</f>
        <v>303</v>
      </c>
      <c r="E12" s="310">
        <f>IF(ISNUMBER(E8),SUM(E8:E11),"")</f>
        <v>123</v>
      </c>
      <c r="F12" s="309">
        <f>IF(ISNUMBER(F8),SUM(F8:F11),"")</f>
        <v>6</v>
      </c>
      <c r="G12" s="308">
        <f>IF(ISNUMBER(G8),SUM(G8:G11),"")</f>
        <v>426</v>
      </c>
      <c r="H12" s="307">
        <f>IF(ISNUMBER($G12),SUM(H8:H11),"")</f>
        <v>1</v>
      </c>
      <c r="I12" s="474"/>
      <c r="J12" s="148"/>
      <c r="K12" s="485">
        <v>14500</v>
      </c>
      <c r="L12" s="486"/>
      <c r="M12" s="312" t="s">
        <v>18</v>
      </c>
      <c r="N12" s="313">
        <f>IF(ISNUMBER(N8),SUM(N8:N11),"")</f>
        <v>281</v>
      </c>
      <c r="O12" s="310">
        <f>IF(ISNUMBER(O8),SUM(O8:O11),"")</f>
        <v>132</v>
      </c>
      <c r="P12" s="309">
        <f>IF(ISNUMBER(P8),SUM(P8:P11),"")</f>
        <v>10</v>
      </c>
      <c r="Q12" s="308">
        <f>IF(ISNUMBER(Q8),SUM(Q8:Q11),"")</f>
        <v>413</v>
      </c>
      <c r="R12" s="307">
        <f>IF(ISNUMBER($Q12),SUM(R7:R11),"")</f>
        <v>1</v>
      </c>
      <c r="S12" s="474"/>
    </row>
    <row r="13" spans="1:28" ht="12.95" customHeight="1" thickTop="1">
      <c r="A13" s="479" t="str">
        <f>DGET('22.meD-dpC'!$A$106:$E$266,"příjmení",A94:A95)</f>
        <v>ŠEPIČ</v>
      </c>
      <c r="B13" s="480"/>
      <c r="C13" s="330" t="s">
        <v>428</v>
      </c>
      <c r="D13" s="329">
        <v>130</v>
      </c>
      <c r="E13" s="328">
        <v>44</v>
      </c>
      <c r="F13" s="328">
        <v>10</v>
      </c>
      <c r="G13" s="327">
        <f>IF(ISBLANK(D13),"",D13+E13)</f>
        <v>174</v>
      </c>
      <c r="H13" s="326">
        <f>IF(ISNUMBER(G13),IF(G13&gt;Q13,1,IF(G13=Q13,0.5,0)),"")</f>
        <v>1</v>
      </c>
      <c r="I13" s="483">
        <f>IF(COUNT(Q17),SUM(I9+G17-Q17),"")</f>
        <v>101</v>
      </c>
      <c r="J13" s="148"/>
      <c r="K13" s="479" t="str">
        <f>DGET('22.meD-dpC'!$A$106:$E$266,"příjmení",K94:K95)</f>
        <v>Málková</v>
      </c>
      <c r="L13" s="480"/>
      <c r="M13" s="330" t="s">
        <v>428</v>
      </c>
      <c r="N13" s="329">
        <v>121</v>
      </c>
      <c r="O13" s="328">
        <v>17</v>
      </c>
      <c r="P13" s="328">
        <v>18</v>
      </c>
      <c r="Q13" s="327">
        <f>IF(ISBLANK(N13),"",N13+O13)</f>
        <v>138</v>
      </c>
      <c r="R13" s="326">
        <f>IF(ISNUMBER(Q13),IF(G13&lt;Q13,1,IF(G13=Q13,0.5,0)),"")</f>
        <v>0</v>
      </c>
      <c r="S13" s="320"/>
    </row>
    <row r="14" spans="1:28" ht="12.95" customHeight="1" thickBot="1">
      <c r="A14" s="481"/>
      <c r="B14" s="482"/>
      <c r="C14" s="325" t="s">
        <v>427</v>
      </c>
      <c r="D14" s="324">
        <v>157</v>
      </c>
      <c r="E14" s="323">
        <v>50</v>
      </c>
      <c r="F14" s="323">
        <v>5</v>
      </c>
      <c r="G14" s="322">
        <f>IF(ISBLANK(D14),"",D14+E14)</f>
        <v>207</v>
      </c>
      <c r="H14" s="321">
        <f>IF(ISNUMBER(G14),IF(G14&gt;Q14,1,IF(G14=Q14,0.5,0)),"")</f>
        <v>1</v>
      </c>
      <c r="I14" s="484"/>
      <c r="J14" s="148"/>
      <c r="K14" s="481"/>
      <c r="L14" s="482"/>
      <c r="M14" s="325" t="s">
        <v>427</v>
      </c>
      <c r="N14" s="324">
        <v>123</v>
      </c>
      <c r="O14" s="323">
        <v>32</v>
      </c>
      <c r="P14" s="323">
        <v>15</v>
      </c>
      <c r="Q14" s="322">
        <f>IF(ISBLANK(N14),"",N14+O14)</f>
        <v>155</v>
      </c>
      <c r="R14" s="321">
        <f>IF(ISNUMBER(Q14),IF(G14&lt;Q14,1,IF(G14=Q14,0.5,0)),"")</f>
        <v>0</v>
      </c>
      <c r="S14" s="320"/>
    </row>
    <row r="15" spans="1:28" ht="9.9499999999999993" customHeight="1" thickTop="1">
      <c r="A15" s="475" t="str">
        <f>DGET('22.meD-dpC'!$A$106:$E$266,"jméno",A94:A95)</f>
        <v>Michael</v>
      </c>
      <c r="B15" s="476"/>
      <c r="C15" s="319"/>
      <c r="D15" s="318"/>
      <c r="E15" s="318"/>
      <c r="F15" s="318"/>
      <c r="G15" s="318"/>
      <c r="H15" s="318"/>
      <c r="I15" s="317"/>
      <c r="J15" s="148"/>
      <c r="K15" s="475" t="str">
        <f>DGET('22.meD-dpC'!$A$106:$E$266,"jméno",K94:K95)</f>
        <v>Marie</v>
      </c>
      <c r="L15" s="476"/>
      <c r="M15" s="319"/>
      <c r="N15" s="318"/>
      <c r="O15" s="318"/>
      <c r="P15" s="318"/>
      <c r="Q15" s="318"/>
      <c r="R15" s="318"/>
      <c r="S15" s="317"/>
    </row>
    <row r="16" spans="1:28" ht="9.9499999999999993" customHeight="1" thickBot="1">
      <c r="A16" s="477"/>
      <c r="B16" s="478"/>
      <c r="C16" s="316"/>
      <c r="D16" s="315"/>
      <c r="E16" s="315"/>
      <c r="F16" s="315"/>
      <c r="G16" s="314"/>
      <c r="H16" s="314"/>
      <c r="I16" s="473">
        <f>IF(ISNUMBER(G17),IF(G17&gt;Q17,1,IF(G17=Q17,0.5,0)),"")</f>
        <v>1</v>
      </c>
      <c r="J16" s="148"/>
      <c r="K16" s="477"/>
      <c r="L16" s="478"/>
      <c r="M16" s="316"/>
      <c r="N16" s="315"/>
      <c r="O16" s="315"/>
      <c r="P16" s="315"/>
      <c r="Q16" s="314"/>
      <c r="R16" s="314"/>
      <c r="S16" s="473">
        <f>IF(ISNUMBER(Q17),IF(G17&lt;Q17,1,IF(G17=Q17,0.5,0)),"")</f>
        <v>0</v>
      </c>
    </row>
    <row r="17" spans="1:19" s="148" customFormat="1" ht="15.95" customHeight="1" thickBot="1">
      <c r="A17" s="512">
        <v>25585</v>
      </c>
      <c r="B17" s="513"/>
      <c r="C17" s="312" t="s">
        <v>18</v>
      </c>
      <c r="D17" s="313">
        <f>IF(ISNUMBER(D13),SUM(D13:D16),"")</f>
        <v>287</v>
      </c>
      <c r="E17" s="310">
        <f>IF(ISNUMBER(E13),SUM(E13:E16),"")</f>
        <v>94</v>
      </c>
      <c r="F17" s="309">
        <f>IF(ISNUMBER(F13),SUM(F13:F16),"")</f>
        <v>15</v>
      </c>
      <c r="G17" s="308">
        <f>IF(ISNUMBER(G13),SUM(G13:G16),"")</f>
        <v>381</v>
      </c>
      <c r="H17" s="307">
        <f>IF(ISNUMBER($G17),SUM(H13:H16),"")</f>
        <v>2</v>
      </c>
      <c r="I17" s="474"/>
      <c r="K17" s="487">
        <v>23675</v>
      </c>
      <c r="L17" s="486"/>
      <c r="M17" s="312" t="s">
        <v>18</v>
      </c>
      <c r="N17" s="313">
        <f>IF(ISNUMBER(N13),SUM(N13:N16),"")</f>
        <v>244</v>
      </c>
      <c r="O17" s="310">
        <f>IF(ISNUMBER(O13),SUM(O13:O16),"")</f>
        <v>49</v>
      </c>
      <c r="P17" s="309">
        <f>IF(ISNUMBER(P13),SUM(P13:P16),"")</f>
        <v>33</v>
      </c>
      <c r="Q17" s="308">
        <f>IF(ISNUMBER(Q13),SUM(Q13:Q16),"")</f>
        <v>293</v>
      </c>
      <c r="R17" s="307">
        <f>IF(ISNUMBER($Q17),SUM(R13:R16),"")</f>
        <v>0</v>
      </c>
      <c r="S17" s="474"/>
    </row>
    <row r="18" spans="1:19" s="148" customFormat="1" ht="12.95" customHeight="1" thickTop="1">
      <c r="A18" s="479" t="str">
        <f>DGET('22.meD-dpC'!$A$106:$E$266,"příjmení",A96:A97)</f>
        <v>DVOŘÁK</v>
      </c>
      <c r="B18" s="480"/>
      <c r="C18" s="330" t="s">
        <v>428</v>
      </c>
      <c r="D18" s="329">
        <v>162</v>
      </c>
      <c r="E18" s="328">
        <v>50</v>
      </c>
      <c r="F18" s="328">
        <v>7</v>
      </c>
      <c r="G18" s="327">
        <f>IF(ISBLANK(D18),"",D18+E18)</f>
        <v>212</v>
      </c>
      <c r="H18" s="326">
        <f>IF(ISNUMBER(G18),IF(G18&gt;Q18,1,IF(G18=Q18,0.5,0)),"")</f>
        <v>0</v>
      </c>
      <c r="I18" s="483">
        <f>IF(COUNT(Q22),SUM(I13+G22-Q22),"")</f>
        <v>51</v>
      </c>
      <c r="K18" s="479" t="str">
        <f>DGET('22.meD-dpC'!$A$106:$E$266,"příjmení",K96:K97)</f>
        <v>MÁLEK</v>
      </c>
      <c r="L18" s="480"/>
      <c r="M18" s="330" t="s">
        <v>428</v>
      </c>
      <c r="N18" s="329">
        <v>151</v>
      </c>
      <c r="O18" s="328">
        <v>66</v>
      </c>
      <c r="P18" s="328">
        <v>5</v>
      </c>
      <c r="Q18" s="327">
        <f>IF(ISBLANK(N18),"",N18+O18)</f>
        <v>217</v>
      </c>
      <c r="R18" s="326">
        <f>IF(ISNUMBER(Q18),IF(G18&lt;Q18,1,IF(G18=Q18,0.5,0)),"")</f>
        <v>1</v>
      </c>
      <c r="S18" s="320"/>
    </row>
    <row r="19" spans="1:19" s="148" customFormat="1" ht="12.95" customHeight="1" thickBot="1">
      <c r="A19" s="481"/>
      <c r="B19" s="482"/>
      <c r="C19" s="325" t="s">
        <v>427</v>
      </c>
      <c r="D19" s="324">
        <v>130</v>
      </c>
      <c r="E19" s="323">
        <v>81</v>
      </c>
      <c r="F19" s="323">
        <v>2</v>
      </c>
      <c r="G19" s="322">
        <f>IF(ISBLANK(D19),"",D19+E19)</f>
        <v>211</v>
      </c>
      <c r="H19" s="321">
        <f>IF(ISNUMBER(G19),IF(G19&gt;Q19,1,IF(G19=Q19,0.5,0)),"")</f>
        <v>0</v>
      </c>
      <c r="I19" s="484"/>
      <c r="K19" s="481"/>
      <c r="L19" s="482"/>
      <c r="M19" s="325" t="s">
        <v>427</v>
      </c>
      <c r="N19" s="324">
        <v>157</v>
      </c>
      <c r="O19" s="323">
        <v>99</v>
      </c>
      <c r="P19" s="323">
        <v>1</v>
      </c>
      <c r="Q19" s="322">
        <f>IF(ISBLANK(N19),"",N19+O19)</f>
        <v>256</v>
      </c>
      <c r="R19" s="321">
        <f>IF(ISNUMBER(Q19),IF(G19&lt;Q19,1,IF(G19=Q19,0.5,0)),"")</f>
        <v>1</v>
      </c>
      <c r="S19" s="320"/>
    </row>
    <row r="20" spans="1:19" s="148" customFormat="1" ht="9.9499999999999993" customHeight="1" thickTop="1">
      <c r="A20" s="475" t="str">
        <f>DGET('22.meD-dpC'!$A$106:$E$266,"jméno",A96:A97)</f>
        <v>Vladimír</v>
      </c>
      <c r="B20" s="476"/>
      <c r="C20" s="319"/>
      <c r="D20" s="318"/>
      <c r="E20" s="318"/>
      <c r="F20" s="318"/>
      <c r="G20" s="318"/>
      <c r="H20" s="318"/>
      <c r="I20" s="317"/>
      <c r="K20" s="475" t="str">
        <f>DGET('22.meD-dpC'!$A$106:$E$266,"jméno",K96:K97)</f>
        <v>Miroslav</v>
      </c>
      <c r="L20" s="476"/>
      <c r="M20" s="319"/>
      <c r="N20" s="318"/>
      <c r="O20" s="318"/>
      <c r="P20" s="318"/>
      <c r="Q20" s="318"/>
      <c r="R20" s="318"/>
      <c r="S20" s="317"/>
    </row>
    <row r="21" spans="1:19" s="148" customFormat="1" ht="9.9499999999999993" customHeight="1" thickBot="1">
      <c r="A21" s="477"/>
      <c r="B21" s="478"/>
      <c r="C21" s="316"/>
      <c r="D21" s="315"/>
      <c r="E21" s="315"/>
      <c r="F21" s="315"/>
      <c r="G21" s="314"/>
      <c r="H21" s="314"/>
      <c r="I21" s="473">
        <f>IF(ISNUMBER(G22),IF(G22&gt;Q22,1,IF(G22=Q22,0.5,0)),"")</f>
        <v>0</v>
      </c>
      <c r="K21" s="477"/>
      <c r="L21" s="478"/>
      <c r="M21" s="316"/>
      <c r="N21" s="315"/>
      <c r="O21" s="315"/>
      <c r="P21" s="315"/>
      <c r="Q21" s="314"/>
      <c r="R21" s="314"/>
      <c r="S21" s="473">
        <f>IF(ISNUMBER(Q22),IF(G22&lt;Q22,1,IF(G22=Q22,0.5,0)),"")</f>
        <v>1</v>
      </c>
    </row>
    <row r="22" spans="1:19" s="148" customFormat="1" ht="15.95" customHeight="1" thickBot="1">
      <c r="A22" s="487">
        <v>23581</v>
      </c>
      <c r="B22" s="491"/>
      <c r="C22" s="312" t="s">
        <v>18</v>
      </c>
      <c r="D22" s="313">
        <f>IF(ISNUMBER(D18),SUM(D18:D21),"")</f>
        <v>292</v>
      </c>
      <c r="E22" s="310">
        <f>IF(ISNUMBER(E18),SUM(E18:E21),"")</f>
        <v>131</v>
      </c>
      <c r="F22" s="309">
        <f>IF(ISNUMBER(F18),SUM(F18:F21),"")</f>
        <v>9</v>
      </c>
      <c r="G22" s="308">
        <f>IF(ISNUMBER(G18),SUM(G18:G21),"")</f>
        <v>423</v>
      </c>
      <c r="H22" s="307">
        <f>IF(ISNUMBER($G22),SUM(H18:H21),"")</f>
        <v>0</v>
      </c>
      <c r="I22" s="474"/>
      <c r="K22" s="487">
        <v>782</v>
      </c>
      <c r="L22" s="486"/>
      <c r="M22" s="312" t="s">
        <v>18</v>
      </c>
      <c r="N22" s="311">
        <f>IF(ISNUMBER(N18),SUM(N18:N21),"")</f>
        <v>308</v>
      </c>
      <c r="O22" s="333">
        <f>IF(ISNUMBER(O18),SUM(O18:O21),"")</f>
        <v>165</v>
      </c>
      <c r="P22" s="309">
        <f>IF(ISNUMBER(P18),SUM(P18:P21),"")</f>
        <v>6</v>
      </c>
      <c r="Q22" s="332">
        <f>IF(ISNUMBER(Q18),SUM(Q18:Q21),"")</f>
        <v>473</v>
      </c>
      <c r="R22" s="307">
        <f>IF(ISNUMBER($Q22),SUM(R18:R21),"")</f>
        <v>2</v>
      </c>
      <c r="S22" s="474"/>
    </row>
    <row r="23" spans="1:19" s="148" customFormat="1" ht="12.95" customHeight="1" thickTop="1">
      <c r="A23" s="479" t="str">
        <f>DGET('22.meD-dpC'!$A$106:$E$266,"příjmení",A98:A99)</f>
        <v>SEKERÁK</v>
      </c>
      <c r="B23" s="480"/>
      <c r="C23" s="330" t="s">
        <v>428</v>
      </c>
      <c r="D23" s="329">
        <v>139</v>
      </c>
      <c r="E23" s="328">
        <v>78</v>
      </c>
      <c r="F23" s="328">
        <v>2</v>
      </c>
      <c r="G23" s="327">
        <f>IF(ISBLANK(D23),"",D23+E23)</f>
        <v>217</v>
      </c>
      <c r="H23" s="326">
        <f>IF(ISNUMBER(G23),IF(G23&gt;Q23,1,IF(G23=Q23,0.5,0)),"")</f>
        <v>1</v>
      </c>
      <c r="I23" s="483">
        <f>IF(COUNT(Q27),SUM(I18+G27-Q27),"")</f>
        <v>184</v>
      </c>
      <c r="K23" s="479" t="str">
        <f>DGET('22.meD-dpC'!$A$106:$E$266,"příjmení",K98:K99)</f>
        <v>HNÁTEK</v>
      </c>
      <c r="L23" s="480"/>
      <c r="M23" s="330" t="s">
        <v>428</v>
      </c>
      <c r="N23" s="329">
        <v>103</v>
      </c>
      <c r="O23" s="328">
        <v>39</v>
      </c>
      <c r="P23" s="328">
        <v>8</v>
      </c>
      <c r="Q23" s="327">
        <f>IF(ISBLANK(N23),"",N23+O23)</f>
        <v>142</v>
      </c>
      <c r="R23" s="326">
        <f>IF(ISNUMBER(Q23),IF(G23&lt;Q23,1,IF(G23=Q23,0.5,0)),"")</f>
        <v>0</v>
      </c>
      <c r="S23" s="320"/>
    </row>
    <row r="24" spans="1:19" s="148" customFormat="1" ht="12.95" customHeight="1" thickBot="1">
      <c r="A24" s="481"/>
      <c r="B24" s="482"/>
      <c r="C24" s="325" t="s">
        <v>427</v>
      </c>
      <c r="D24" s="324">
        <v>154</v>
      </c>
      <c r="E24" s="323">
        <v>63</v>
      </c>
      <c r="F24" s="323">
        <v>4</v>
      </c>
      <c r="G24" s="322">
        <f>IF(ISBLANK(D24),"",D24+E24)</f>
        <v>217</v>
      </c>
      <c r="H24" s="321">
        <f>IF(ISNUMBER(G24),IF(G24&gt;Q24,1,IF(G24=Q24,0.5,0)),"")</f>
        <v>1</v>
      </c>
      <c r="I24" s="484"/>
      <c r="K24" s="481"/>
      <c r="L24" s="482"/>
      <c r="M24" s="325" t="s">
        <v>427</v>
      </c>
      <c r="N24" s="324">
        <v>114</v>
      </c>
      <c r="O24" s="323">
        <v>45</v>
      </c>
      <c r="P24" s="323">
        <v>10</v>
      </c>
      <c r="Q24" s="322">
        <f>IF(ISBLANK(N24),"",N24+O24)</f>
        <v>159</v>
      </c>
      <c r="R24" s="321">
        <f>IF(ISNUMBER(Q24),IF(G24&lt;Q24,1,IF(G24=Q24,0.5,0)),"")</f>
        <v>0</v>
      </c>
      <c r="S24" s="320"/>
    </row>
    <row r="25" spans="1:19" s="148" customFormat="1" ht="9.9499999999999993" customHeight="1" thickTop="1">
      <c r="A25" s="475" t="str">
        <f>DGET('22.meD-dpC'!$A$106:$E$266,"jméno",A98:A99)</f>
        <v>Richard</v>
      </c>
      <c r="B25" s="476"/>
      <c r="C25" s="331"/>
      <c r="D25" s="318"/>
      <c r="E25" s="318"/>
      <c r="F25" s="318"/>
      <c r="G25" s="318"/>
      <c r="H25" s="318"/>
      <c r="I25" s="317"/>
      <c r="K25" s="475" t="str">
        <f>DGET('22.meD-dpC'!$A$106:$E$266,"jméno",K98:K99)</f>
        <v>Karel ml.</v>
      </c>
      <c r="L25" s="476"/>
      <c r="M25" s="319"/>
      <c r="N25" s="318"/>
      <c r="O25" s="318"/>
      <c r="P25" s="318"/>
      <c r="Q25" s="318"/>
      <c r="R25" s="318"/>
      <c r="S25" s="317"/>
    </row>
    <row r="26" spans="1:19" s="148" customFormat="1" ht="9.9499999999999993" customHeight="1" thickBot="1">
      <c r="A26" s="477"/>
      <c r="B26" s="478"/>
      <c r="C26" s="316"/>
      <c r="D26" s="315"/>
      <c r="E26" s="315"/>
      <c r="F26" s="315"/>
      <c r="G26" s="314"/>
      <c r="H26" s="314"/>
      <c r="I26" s="473">
        <f>IF(ISNUMBER(G27),IF(G27&gt;Q27,1,IF(G27=Q27,0.5,0)),"")</f>
        <v>1</v>
      </c>
      <c r="K26" s="477"/>
      <c r="L26" s="478"/>
      <c r="M26" s="316"/>
      <c r="N26" s="315"/>
      <c r="O26" s="315"/>
      <c r="P26" s="315"/>
      <c r="Q26" s="314"/>
      <c r="R26" s="314"/>
      <c r="S26" s="473">
        <f>IF(ISNUMBER(Q27),IF(G27&lt;Q27,1,IF(G27=Q27,0.5,0)),"")</f>
        <v>0</v>
      </c>
    </row>
    <row r="27" spans="1:19" s="148" customFormat="1" ht="15.95" customHeight="1" thickBot="1">
      <c r="A27" s="487">
        <v>24644</v>
      </c>
      <c r="B27" s="491"/>
      <c r="C27" s="312" t="s">
        <v>18</v>
      </c>
      <c r="D27" s="313">
        <f>IF(ISNUMBER(D23),SUM(D23:D26),"")</f>
        <v>293</v>
      </c>
      <c r="E27" s="310">
        <f>IF(ISNUMBER(E23),SUM(E23:E26),"")</f>
        <v>141</v>
      </c>
      <c r="F27" s="309">
        <f>IF(ISNUMBER(F23),SUM(F23:F26),"")</f>
        <v>6</v>
      </c>
      <c r="G27" s="308">
        <f>IF(ISNUMBER(G23),SUM(G23:G26),"")</f>
        <v>434</v>
      </c>
      <c r="H27" s="307">
        <f>IF(ISNUMBER($G27),SUM(H23:H26),"")</f>
        <v>2</v>
      </c>
      <c r="I27" s="474"/>
      <c r="K27" s="487">
        <v>10073</v>
      </c>
      <c r="L27" s="486"/>
      <c r="M27" s="312" t="s">
        <v>18</v>
      </c>
      <c r="N27" s="313">
        <f>IF(ISNUMBER(N23),SUM(N23:N26),"")</f>
        <v>217</v>
      </c>
      <c r="O27" s="310">
        <f>IF(ISNUMBER(O23),SUM(O23:O26),"")</f>
        <v>84</v>
      </c>
      <c r="P27" s="309">
        <f>IF(ISNUMBER(P23),SUM(P23:P26),"")</f>
        <v>18</v>
      </c>
      <c r="Q27" s="308">
        <f>IF(ISNUMBER(Q23),SUM(Q23:Q26),"")</f>
        <v>301</v>
      </c>
      <c r="R27" s="307">
        <f>IF(ISNUMBER($Q27),SUM(R23:R26),"")</f>
        <v>0</v>
      </c>
      <c r="S27" s="474"/>
    </row>
    <row r="28" spans="1:19" s="148" customFormat="1" ht="12.95" customHeight="1" thickTop="1">
      <c r="A28" s="479" t="str">
        <f>DGET('22.meD-dpC'!$A$106:$E$266,"příjmení",A100:A101)</f>
        <v>POZNER</v>
      </c>
      <c r="B28" s="480"/>
      <c r="C28" s="330" t="s">
        <v>428</v>
      </c>
      <c r="D28" s="329">
        <v>146</v>
      </c>
      <c r="E28" s="328">
        <v>60</v>
      </c>
      <c r="F28" s="328">
        <v>4</v>
      </c>
      <c r="G28" s="327">
        <f>IF(ISBLANK(D28),"",D28+E28)</f>
        <v>206</v>
      </c>
      <c r="H28" s="326">
        <f>IF(ISNUMBER(G28),IF(G28&gt;Q28,1,IF(G28=Q28,0.5,0)),"")</f>
        <v>0</v>
      </c>
      <c r="I28" s="483">
        <f>IF(COUNT(Q32),SUM(I23+G32-Q32),"")</f>
        <v>153</v>
      </c>
      <c r="K28" s="481" t="str">
        <f>DGET('22.meD-dpC'!$A$106:$E$266,"příjmení",K100:K101)</f>
        <v xml:space="preserve">ŠVARCOVÁ </v>
      </c>
      <c r="L28" s="482"/>
      <c r="M28" s="330" t="s">
        <v>428</v>
      </c>
      <c r="N28" s="329">
        <v>158</v>
      </c>
      <c r="O28" s="328">
        <v>72</v>
      </c>
      <c r="P28" s="328">
        <v>4</v>
      </c>
      <c r="Q28" s="327">
        <f>IF(ISBLANK(N28),"",N28+O28)</f>
        <v>230</v>
      </c>
      <c r="R28" s="326">
        <f>IF(ISNUMBER(Q28),IF(G28&lt;Q28,1,IF(G28=Q28,0.5,0)),"")</f>
        <v>1</v>
      </c>
      <c r="S28" s="320"/>
    </row>
    <row r="29" spans="1:19" s="148" customFormat="1" ht="12.95" customHeight="1" thickBot="1">
      <c r="A29" s="481"/>
      <c r="B29" s="482"/>
      <c r="C29" s="325" t="s">
        <v>427</v>
      </c>
      <c r="D29" s="324">
        <v>127</v>
      </c>
      <c r="E29" s="323">
        <v>68</v>
      </c>
      <c r="F29" s="323">
        <v>6</v>
      </c>
      <c r="G29" s="322">
        <f>IF(ISBLANK(D29),"",D29+E29)</f>
        <v>195</v>
      </c>
      <c r="H29" s="321">
        <f>IF(ISNUMBER(G29),IF(G29&gt;Q29,1,IF(G29=Q29,0.5,0)),"")</f>
        <v>0</v>
      </c>
      <c r="I29" s="484"/>
      <c r="K29" s="481"/>
      <c r="L29" s="482"/>
      <c r="M29" s="325" t="s">
        <v>427</v>
      </c>
      <c r="N29" s="324">
        <v>158</v>
      </c>
      <c r="O29" s="323">
        <v>44</v>
      </c>
      <c r="P29" s="323">
        <v>4</v>
      </c>
      <c r="Q29" s="322">
        <f>IF(ISBLANK(N29),"",N29+O29)</f>
        <v>202</v>
      </c>
      <c r="R29" s="321">
        <f>IF(ISNUMBER(Q29),IF(G29&lt;Q29,1,IF(G29=Q29,0.5,0)),"")</f>
        <v>1</v>
      </c>
      <c r="S29" s="320"/>
    </row>
    <row r="30" spans="1:19" s="148" customFormat="1" ht="9.9499999999999993" customHeight="1" thickTop="1">
      <c r="A30" s="475" t="str">
        <f>DGET('22.meD-dpC'!$A$106:$E$266,"jméno",A100:A101)</f>
        <v>Jan</v>
      </c>
      <c r="B30" s="476"/>
      <c r="C30" s="319"/>
      <c r="D30" s="318"/>
      <c r="E30" s="318"/>
      <c r="F30" s="318"/>
      <c r="G30" s="318"/>
      <c r="H30" s="318"/>
      <c r="I30" s="317"/>
      <c r="K30" s="475" t="str">
        <f>DGET('22.meD-dpC'!$A$106:$E$266,"jméno",K100:K101)</f>
        <v>Petra</v>
      </c>
      <c r="L30" s="476"/>
      <c r="M30" s="319"/>
      <c r="N30" s="318"/>
      <c r="O30" s="318"/>
      <c r="P30" s="318"/>
      <c r="Q30" s="318"/>
      <c r="R30" s="318"/>
      <c r="S30" s="317"/>
    </row>
    <row r="31" spans="1:19" s="148" customFormat="1" ht="9.9499999999999993" customHeight="1" thickBot="1">
      <c r="A31" s="477"/>
      <c r="B31" s="478"/>
      <c r="C31" s="316"/>
      <c r="D31" s="315"/>
      <c r="E31" s="315"/>
      <c r="F31" s="315"/>
      <c r="G31" s="314"/>
      <c r="H31" s="314"/>
      <c r="I31" s="473">
        <f>IF(ISNUMBER(G32),IF(G32&gt;Q32,1,IF(G32=Q32,0.5,0)),"")</f>
        <v>0</v>
      </c>
      <c r="K31" s="477"/>
      <c r="L31" s="478"/>
      <c r="M31" s="316"/>
      <c r="N31" s="315"/>
      <c r="O31" s="315"/>
      <c r="P31" s="315"/>
      <c r="Q31" s="314"/>
      <c r="R31" s="314"/>
      <c r="S31" s="473">
        <f>IF(ISNUMBER(Q32),IF(G32&lt;Q32,1,IF(G32=Q32,0.5,0)),"")</f>
        <v>1</v>
      </c>
    </row>
    <row r="32" spans="1:19" s="148" customFormat="1" ht="15.95" customHeight="1" thickBot="1">
      <c r="A32" s="487">
        <v>25584</v>
      </c>
      <c r="B32" s="491"/>
      <c r="C32" s="312" t="s">
        <v>18</v>
      </c>
      <c r="D32" s="313">
        <f>IF(ISNUMBER(D28),SUM(D28:D31),"")</f>
        <v>273</v>
      </c>
      <c r="E32" s="310">
        <f>IF(ISNUMBER(E28),SUM(E28:E31),"")</f>
        <v>128</v>
      </c>
      <c r="F32" s="309">
        <f>IF(ISNUMBER(F28),SUM(F28:F31),"")</f>
        <v>10</v>
      </c>
      <c r="G32" s="308">
        <f>IF(ISNUMBER(G28),SUM(G28:G31),"")</f>
        <v>401</v>
      </c>
      <c r="H32" s="307">
        <f>IF(ISNUMBER($G32),SUM(H28:H31),"")</f>
        <v>0</v>
      </c>
      <c r="I32" s="474"/>
      <c r="K32" s="487">
        <v>14518</v>
      </c>
      <c r="L32" s="486"/>
      <c r="M32" s="312" t="s">
        <v>18</v>
      </c>
      <c r="N32" s="311">
        <f>IF(ISNUMBER(N28),SUM(N28:N31),"")</f>
        <v>316</v>
      </c>
      <c r="O32" s="310">
        <f>IF(ISNUMBER(O28),SUM(O28:O31),"")</f>
        <v>116</v>
      </c>
      <c r="P32" s="309">
        <f>IF(ISNUMBER(P28),SUM(P28:P31),"")</f>
        <v>8</v>
      </c>
      <c r="Q32" s="308">
        <f>IF(ISNUMBER(Q28),SUM(Q28:Q31),"")</f>
        <v>432</v>
      </c>
      <c r="R32" s="307">
        <f>IF(ISNUMBER($Q32),SUM(R28:R31),"")</f>
        <v>2</v>
      </c>
      <c r="S32" s="474"/>
    </row>
    <row r="33" spans="1:27" ht="12.95" customHeight="1" thickTop="1">
      <c r="A33" s="479" t="str">
        <f>DGET('22.meD-dpC'!$A$106:$E$266,"příjmení",A102:A103)</f>
        <v>ŠOSTÝ</v>
      </c>
      <c r="B33" s="480"/>
      <c r="C33" s="330" t="s">
        <v>428</v>
      </c>
      <c r="D33" s="329">
        <v>141</v>
      </c>
      <c r="E33" s="328">
        <v>54</v>
      </c>
      <c r="F33" s="328">
        <v>4</v>
      </c>
      <c r="G33" s="327">
        <f>IF(ISBLANK(D33),"",D33+E33)</f>
        <v>195</v>
      </c>
      <c r="H33" s="326">
        <f>IF(ISNUMBER(G33),IF(G33&gt;Q33,1,IF(G33=Q33,0.5,0)),"")</f>
        <v>0</v>
      </c>
      <c r="I33" s="483">
        <f>IF(COUNT(Q37),SUM(I28+G37-Q37),"")</f>
        <v>127</v>
      </c>
      <c r="J33" s="148"/>
      <c r="K33" s="481" t="str">
        <f>DGET('22.meD-dpC'!$A$106:$E$266,"příjmení",K102:K103)</f>
        <v>ŠVARC</v>
      </c>
      <c r="L33" s="482"/>
      <c r="M33" s="330" t="s">
        <v>428</v>
      </c>
      <c r="N33" s="329">
        <v>156</v>
      </c>
      <c r="O33" s="328">
        <v>52</v>
      </c>
      <c r="P33" s="328">
        <v>1</v>
      </c>
      <c r="Q33" s="327">
        <f>IF(ISBLANK(N33),"",N33+O33)</f>
        <v>208</v>
      </c>
      <c r="R33" s="326">
        <f>IF(ISNUMBER(Q33),IF(G33&lt;Q33,1,IF(G33=Q33,0.5,0)),"")</f>
        <v>1</v>
      </c>
      <c r="S33" s="320"/>
    </row>
    <row r="34" spans="1:27" ht="12.95" customHeight="1" thickBot="1">
      <c r="A34" s="481"/>
      <c r="B34" s="482"/>
      <c r="C34" s="325" t="s">
        <v>427</v>
      </c>
      <c r="D34" s="324">
        <v>145</v>
      </c>
      <c r="E34" s="323">
        <v>63</v>
      </c>
      <c r="F34" s="323">
        <v>1</v>
      </c>
      <c r="G34" s="322">
        <f>IF(ISBLANK(D34),"",D34+E34)</f>
        <v>208</v>
      </c>
      <c r="H34" s="321">
        <f>IF(ISNUMBER(G34),IF(G34&gt;Q34,1,IF(G34=Q34,0.5,0)),"")</f>
        <v>0</v>
      </c>
      <c r="I34" s="484"/>
      <c r="J34" s="148"/>
      <c r="K34" s="481"/>
      <c r="L34" s="482"/>
      <c r="M34" s="325" t="s">
        <v>427</v>
      </c>
      <c r="N34" s="324">
        <v>159</v>
      </c>
      <c r="O34" s="323">
        <v>62</v>
      </c>
      <c r="P34" s="323">
        <v>4</v>
      </c>
      <c r="Q34" s="322">
        <f>IF(ISBLANK(N34),"",N34+O34)</f>
        <v>221</v>
      </c>
      <c r="R34" s="321">
        <f>IF(ISNUMBER(Q34),IF(G34&lt;Q34,1,IF(G34=Q34,0.5,0)),"")</f>
        <v>1</v>
      </c>
      <c r="S34" s="320"/>
    </row>
    <row r="35" spans="1:27" ht="9.9499999999999993" customHeight="1" thickTop="1">
      <c r="A35" s="475" t="str">
        <f>DGET('22.meD-dpC'!$A$106:$E$266,"jméno",A102:A103)</f>
        <v>Miroslav</v>
      </c>
      <c r="B35" s="476"/>
      <c r="C35" s="319"/>
      <c r="D35" s="318"/>
      <c r="E35" s="318"/>
      <c r="F35" s="318"/>
      <c r="G35" s="318"/>
      <c r="H35" s="318"/>
      <c r="I35" s="317"/>
      <c r="J35" s="148"/>
      <c r="K35" s="475" t="str">
        <f>DGET('22.meD-dpC'!$A$106:$E$266,"jméno",K102:K103)</f>
        <v>Milan</v>
      </c>
      <c r="L35" s="476"/>
      <c r="M35" s="319"/>
      <c r="N35" s="318"/>
      <c r="O35" s="318"/>
      <c r="P35" s="318"/>
      <c r="Q35" s="318"/>
      <c r="R35" s="318"/>
      <c r="S35" s="317"/>
    </row>
    <row r="36" spans="1:27" ht="9.9499999999999993" customHeight="1" thickBot="1">
      <c r="A36" s="477"/>
      <c r="B36" s="478"/>
      <c r="C36" s="316"/>
      <c r="D36" s="315"/>
      <c r="E36" s="315"/>
      <c r="F36" s="315"/>
      <c r="G36" s="314"/>
      <c r="H36" s="314"/>
      <c r="I36" s="473">
        <f>IF(ISNUMBER(G37),IF(G37&gt;Q37,1,IF(G37=Q37,0.5,0)),"")</f>
        <v>0</v>
      </c>
      <c r="J36" s="148"/>
      <c r="K36" s="477"/>
      <c r="L36" s="478"/>
      <c r="M36" s="316"/>
      <c r="N36" s="315"/>
      <c r="O36" s="315"/>
      <c r="P36" s="315"/>
      <c r="Q36" s="314"/>
      <c r="R36" s="314"/>
      <c r="S36" s="473">
        <f>IF(ISNUMBER(Q37),IF(G37&lt;Q37,1,IF(G37=Q37,0.5,0)),"")</f>
        <v>1</v>
      </c>
    </row>
    <row r="37" spans="1:27" ht="15.95" customHeight="1" thickBot="1">
      <c r="A37" s="487">
        <v>17154</v>
      </c>
      <c r="B37" s="491"/>
      <c r="C37" s="312" t="s">
        <v>18</v>
      </c>
      <c r="D37" s="313">
        <f>IF(ISNUMBER(D33),SUM(D33:D36),"")</f>
        <v>286</v>
      </c>
      <c r="E37" s="310">
        <f>IF(ISNUMBER(E33),SUM(E33:E36),"")</f>
        <v>117</v>
      </c>
      <c r="F37" s="309">
        <f>IF(ISNUMBER(F33),SUM(F33:F36),"")</f>
        <v>5</v>
      </c>
      <c r="G37" s="308">
        <f>IF(ISNUMBER(G33),SUM(G33:G36),"")</f>
        <v>403</v>
      </c>
      <c r="H37" s="307">
        <f>IF(ISNUMBER($G37),SUM(H33:H36),"")</f>
        <v>0</v>
      </c>
      <c r="I37" s="474"/>
      <c r="J37" s="148"/>
      <c r="K37" s="520">
        <v>14519</v>
      </c>
      <c r="L37" s="521"/>
      <c r="M37" s="312" t="s">
        <v>18</v>
      </c>
      <c r="N37" s="311">
        <f>IF(ISNUMBER(N33),SUM(N33:N36),"")</f>
        <v>315</v>
      </c>
      <c r="O37" s="310">
        <f>IF(ISNUMBER(O33),SUM(O33:O36),"")</f>
        <v>114</v>
      </c>
      <c r="P37" s="309">
        <f>IF(ISNUMBER(P33),SUM(P33:P36),"")</f>
        <v>5</v>
      </c>
      <c r="Q37" s="308">
        <f>IF(ISNUMBER(Q33),SUM(Q33:Q36),"")</f>
        <v>429</v>
      </c>
      <c r="R37" s="307">
        <f>IF(ISNUMBER($Q37),SUM(R33:R36),"")</f>
        <v>2</v>
      </c>
      <c r="S37" s="474"/>
    </row>
    <row r="38" spans="1:27" ht="5.0999999999999996" customHeight="1" thickTop="1" thickBot="1">
      <c r="A38" s="148"/>
      <c r="B38" s="148"/>
      <c r="C38" s="148"/>
      <c r="D38" s="148"/>
      <c r="E38" s="148"/>
      <c r="F38" s="148"/>
      <c r="G38" s="148"/>
      <c r="H38" s="148"/>
      <c r="I38" s="148"/>
      <c r="J38" s="148"/>
      <c r="K38" s="148"/>
      <c r="L38" s="148"/>
      <c r="M38" s="148"/>
      <c r="N38" s="148"/>
      <c r="O38" s="148"/>
      <c r="P38" s="148"/>
    </row>
    <row r="39" spans="1:27" ht="20.100000000000001" customHeight="1" thickBot="1">
      <c r="A39" s="306"/>
      <c r="B39" s="305"/>
      <c r="C39" s="304" t="s">
        <v>44</v>
      </c>
      <c r="D39" s="303">
        <f>IF(ISNUMBER(D12),SUM(D12,D17,D22,D27,D32,D37),"")</f>
        <v>1734</v>
      </c>
      <c r="E39" s="302">
        <f>IF(ISNUMBER(E12),SUM(E12,E17,E22,E27,E32,E37),"")</f>
        <v>734</v>
      </c>
      <c r="F39" s="301">
        <f>IF(ISNUMBER(F12),SUM(F12,F17,F22,F27,F32,F37),"")</f>
        <v>51</v>
      </c>
      <c r="G39" s="300">
        <f>IF(ISNUMBER(G12),SUM(G12,G17,G22,G27,G32,G37),"")</f>
        <v>2468</v>
      </c>
      <c r="H39" s="299">
        <f>IF(ISNUMBER($G39),SUM(H12,H17,H22,H27,H32,H37),"")</f>
        <v>5</v>
      </c>
      <c r="I39" s="298">
        <f>IF(ISNUMBER(G39),IF(G39&gt;Q39,2,IF(G39=Q39,1,0)),"")</f>
        <v>2</v>
      </c>
      <c r="J39" s="148"/>
      <c r="K39" s="306"/>
      <c r="L39" s="305"/>
      <c r="M39" s="304" t="s">
        <v>44</v>
      </c>
      <c r="N39" s="303">
        <f>IF(ISNUMBER(N12),SUM(N12,N17,N22,N27,N32,N37),"")</f>
        <v>1681</v>
      </c>
      <c r="O39" s="302">
        <f>IF(ISNUMBER(O12),SUM(O12,O17,O22,O27,O32,O37),"")</f>
        <v>660</v>
      </c>
      <c r="P39" s="301">
        <f>IF(ISNUMBER(P12),SUM(P12,P17,P22,P27,P32,P37),"")</f>
        <v>80</v>
      </c>
      <c r="Q39" s="300">
        <f>IF(ISNUMBER(Q12),SUM(Q12,Q17,Q22,Q27,Q32,Q37),"")</f>
        <v>2341</v>
      </c>
      <c r="R39" s="299">
        <f>IF(ISNUMBER($Q39),SUM(R12,R17,R22,R27,R32,R37),"")</f>
        <v>7</v>
      </c>
      <c r="S39" s="298">
        <f>IF(ISNUMBER(Q39),IF(G39&lt;Q39,2,IF(G39=Q39,1,0)),"")</f>
        <v>0</v>
      </c>
    </row>
    <row r="40" spans="1:27" ht="5.0999999999999996" customHeight="1" thickBot="1">
      <c r="A40" s="148"/>
      <c r="B40" s="148"/>
      <c r="C40" s="148"/>
      <c r="D40" s="148"/>
      <c r="E40" s="148"/>
      <c r="F40" s="148"/>
      <c r="G40" s="148"/>
      <c r="H40" s="148"/>
      <c r="I40" s="148"/>
      <c r="J40" s="148"/>
      <c r="K40" s="148"/>
      <c r="L40" s="148"/>
      <c r="M40" s="148"/>
      <c r="N40" s="148"/>
      <c r="O40" s="148"/>
      <c r="P40" s="148"/>
    </row>
    <row r="41" spans="1:27" ht="21.95" customHeight="1" thickBot="1">
      <c r="A41" s="296"/>
      <c r="B41" s="292" t="s">
        <v>45</v>
      </c>
      <c r="C41" s="514" t="str">
        <f>IF(ISBLANK(B3),"",+IF(L109=0,L108,L109))</f>
        <v>Chrdle Jiří</v>
      </c>
      <c r="D41" s="514"/>
      <c r="E41" s="514"/>
      <c r="F41" s="148"/>
      <c r="G41" s="522" t="s">
        <v>47</v>
      </c>
      <c r="H41" s="523"/>
      <c r="I41" s="297">
        <f>IF(ISNUMBER(I11),SUM(I11,I16,I21,I26,I31,I36,I39),"")</f>
        <v>5</v>
      </c>
      <c r="J41" s="148"/>
      <c r="K41" s="296"/>
      <c r="L41" s="292" t="s">
        <v>45</v>
      </c>
      <c r="M41" s="514" t="str">
        <f>IF(ISBLANK(L3),"",+IF(L113=0,L112,L113))</f>
        <v>Málek Miroslav</v>
      </c>
      <c r="N41" s="514"/>
      <c r="O41" s="514"/>
      <c r="P41" s="148"/>
      <c r="Q41" s="522" t="s">
        <v>47</v>
      </c>
      <c r="R41" s="523"/>
      <c r="S41" s="297">
        <f>IF(ISNUMBER(S11),SUM(S11,S16,S21,S26,S31,S36,S39),"")</f>
        <v>3</v>
      </c>
    </row>
    <row r="42" spans="1:27" ht="20.100000000000001" customHeight="1">
      <c r="A42" s="296"/>
      <c r="B42" s="292" t="s">
        <v>49</v>
      </c>
      <c r="C42" s="524"/>
      <c r="D42" s="524"/>
      <c r="E42" s="524"/>
      <c r="F42" s="293"/>
      <c r="G42" s="293"/>
      <c r="H42" s="293"/>
      <c r="I42" s="293"/>
      <c r="J42" s="293"/>
      <c r="K42" s="296"/>
      <c r="L42" s="292" t="s">
        <v>49</v>
      </c>
      <c r="M42" s="524"/>
      <c r="N42" s="524"/>
      <c r="O42" s="524"/>
      <c r="P42" s="295"/>
      <c r="Q42" s="151"/>
      <c r="R42" s="151"/>
      <c r="S42" s="151"/>
    </row>
    <row r="43" spans="1:27" ht="20.25" customHeight="1">
      <c r="A43" s="292" t="s">
        <v>50</v>
      </c>
      <c r="B43" s="292" t="s">
        <v>51</v>
      </c>
      <c r="C43" s="525" t="s">
        <v>105</v>
      </c>
      <c r="D43" s="525"/>
      <c r="E43" s="525"/>
      <c r="F43" s="525"/>
      <c r="G43" s="525"/>
      <c r="H43" s="525"/>
      <c r="I43" s="292"/>
      <c r="J43" s="292"/>
      <c r="K43" s="292" t="s">
        <v>52</v>
      </c>
      <c r="L43" s="544"/>
      <c r="M43" s="544"/>
      <c r="N43" s="148"/>
      <c r="O43" s="292" t="s">
        <v>49</v>
      </c>
      <c r="P43" s="542"/>
      <c r="Q43" s="542"/>
      <c r="R43" s="542"/>
      <c r="S43" s="542"/>
      <c r="V43" s="294"/>
      <c r="W43" s="294"/>
      <c r="X43" s="294"/>
      <c r="Y43" s="294"/>
      <c r="Z43" s="294"/>
      <c r="AA43" s="294"/>
    </row>
    <row r="44" spans="1:27" ht="9.75" customHeight="1">
      <c r="A44" s="292"/>
      <c r="B44" s="292"/>
      <c r="C44" s="291"/>
      <c r="D44" s="291"/>
      <c r="E44" s="291"/>
      <c r="F44" s="291"/>
      <c r="G44" s="291"/>
      <c r="H44" s="291"/>
      <c r="I44" s="292"/>
      <c r="J44" s="292"/>
      <c r="K44" s="292"/>
      <c r="L44" s="293"/>
      <c r="M44" s="293"/>
      <c r="N44" s="148"/>
      <c r="O44" s="292"/>
      <c r="P44" s="291"/>
      <c r="Q44" s="291"/>
      <c r="R44" s="291"/>
      <c r="S44" s="291"/>
    </row>
    <row r="45" spans="1:27" ht="30" customHeight="1">
      <c r="A45" s="290" t="s">
        <v>426</v>
      </c>
      <c r="B45" s="148"/>
      <c r="C45" s="148"/>
      <c r="D45" s="148"/>
      <c r="E45" s="148"/>
      <c r="F45" s="289" t="str">
        <f>IF((B3=0)," ",(CONCATENATE(B3,"   vs   ",L3)))</f>
        <v>SK Meteor Praha D   vs   KK Dopravní podniky Praha C</v>
      </c>
      <c r="G45" s="148"/>
      <c r="H45" s="148"/>
      <c r="I45" s="148"/>
      <c r="J45" s="148"/>
      <c r="K45" s="148"/>
      <c r="L45" s="148"/>
      <c r="M45" s="148"/>
      <c r="N45" s="148"/>
      <c r="O45" s="148"/>
      <c r="P45" s="148"/>
    </row>
    <row r="46" spans="1:27" ht="20.100000000000001" customHeight="1">
      <c r="A46" s="148"/>
      <c r="B46" s="288" t="s">
        <v>425</v>
      </c>
      <c r="C46" s="528" t="s">
        <v>130</v>
      </c>
      <c r="D46" s="528"/>
      <c r="E46" s="148"/>
      <c r="F46" s="148"/>
      <c r="G46" s="148"/>
      <c r="H46" s="148"/>
      <c r="I46" s="288" t="s">
        <v>424</v>
      </c>
      <c r="J46" s="529">
        <v>24</v>
      </c>
      <c r="K46" s="529"/>
      <c r="L46" s="148"/>
      <c r="M46" s="148"/>
      <c r="N46" s="148"/>
      <c r="O46" s="148"/>
      <c r="P46" s="148"/>
    </row>
    <row r="47" spans="1:27" ht="20.100000000000001" customHeight="1">
      <c r="A47" s="148"/>
      <c r="B47" s="288" t="s">
        <v>423</v>
      </c>
      <c r="C47" s="543" t="s">
        <v>422</v>
      </c>
      <c r="D47" s="543"/>
      <c r="E47" s="148"/>
      <c r="F47" s="148"/>
      <c r="G47" s="148"/>
      <c r="H47" s="148"/>
      <c r="I47" s="288" t="s">
        <v>421</v>
      </c>
      <c r="J47" s="530">
        <v>2</v>
      </c>
      <c r="K47" s="530"/>
      <c r="L47" s="148"/>
      <c r="M47" s="148"/>
      <c r="N47" s="148"/>
      <c r="O47" s="148"/>
      <c r="P47" s="288" t="s">
        <v>420</v>
      </c>
      <c r="Q47" s="526">
        <v>44055</v>
      </c>
      <c r="R47" s="527"/>
      <c r="S47" s="527"/>
    </row>
    <row r="48" spans="1:27" ht="9.9499999999999993" customHeight="1">
      <c r="A48" s="148"/>
      <c r="B48" s="148"/>
      <c r="C48" s="148"/>
      <c r="D48" s="148"/>
      <c r="E48" s="148"/>
      <c r="F48" s="148"/>
      <c r="G48" s="148"/>
      <c r="H48" s="148"/>
      <c r="I48" s="148"/>
      <c r="J48" s="148"/>
      <c r="K48" s="148"/>
      <c r="L48" s="148"/>
      <c r="M48" s="148"/>
      <c r="N48" s="148"/>
      <c r="O48" s="148"/>
      <c r="P48" s="148"/>
    </row>
    <row r="49" spans="1:19" s="148" customFormat="1" ht="15" customHeight="1">
      <c r="A49" s="501" t="s">
        <v>61</v>
      </c>
      <c r="B49" s="510"/>
      <c r="C49" s="510"/>
      <c r="D49" s="510"/>
      <c r="E49" s="510"/>
      <c r="F49" s="510"/>
      <c r="G49" s="510"/>
      <c r="H49" s="510"/>
      <c r="I49" s="510"/>
      <c r="J49" s="510"/>
      <c r="K49" s="510"/>
      <c r="L49" s="510"/>
      <c r="M49" s="510"/>
      <c r="N49" s="510"/>
      <c r="O49" s="510"/>
      <c r="P49" s="510"/>
      <c r="Q49" s="510"/>
      <c r="R49" s="510"/>
      <c r="S49" s="511"/>
    </row>
    <row r="50" spans="1:19" s="148" customFormat="1" ht="90" customHeight="1">
      <c r="A50" s="539"/>
      <c r="B50" s="540"/>
      <c r="C50" s="540"/>
      <c r="D50" s="540"/>
      <c r="E50" s="540"/>
      <c r="F50" s="540"/>
      <c r="G50" s="540"/>
      <c r="H50" s="540"/>
      <c r="I50" s="540"/>
      <c r="J50" s="540"/>
      <c r="K50" s="540"/>
      <c r="L50" s="540"/>
      <c r="M50" s="540"/>
      <c r="N50" s="540"/>
      <c r="O50" s="540"/>
      <c r="P50" s="540"/>
      <c r="Q50" s="540"/>
      <c r="R50" s="540"/>
      <c r="S50" s="541"/>
    </row>
    <row r="51" spans="1:19" s="148" customFormat="1" ht="5.0999999999999996" customHeight="1"/>
    <row r="52" spans="1:19" s="148" customFormat="1" ht="15" customHeight="1">
      <c r="A52" s="488" t="s">
        <v>62</v>
      </c>
      <c r="B52" s="489"/>
      <c r="C52" s="489"/>
      <c r="D52" s="489"/>
      <c r="E52" s="489"/>
      <c r="F52" s="489"/>
      <c r="G52" s="489"/>
      <c r="H52" s="489"/>
      <c r="I52" s="489"/>
      <c r="J52" s="489"/>
      <c r="K52" s="489"/>
      <c r="L52" s="489"/>
      <c r="M52" s="489"/>
      <c r="N52" s="489"/>
      <c r="O52" s="489"/>
      <c r="P52" s="489"/>
      <c r="Q52" s="489"/>
      <c r="R52" s="489"/>
      <c r="S52" s="490"/>
    </row>
    <row r="53" spans="1:19" s="148" customFormat="1" ht="6.75" customHeight="1">
      <c r="A53" s="287"/>
      <c r="B53" s="262"/>
      <c r="C53" s="262"/>
      <c r="D53" s="262"/>
      <c r="E53" s="262"/>
      <c r="F53" s="262"/>
      <c r="G53" s="262"/>
      <c r="H53" s="262"/>
      <c r="I53" s="262"/>
      <c r="J53" s="262"/>
      <c r="K53" s="262"/>
      <c r="L53" s="262"/>
      <c r="M53" s="262"/>
      <c r="N53" s="262"/>
      <c r="O53" s="262"/>
      <c r="P53" s="262"/>
      <c r="Q53" s="262"/>
      <c r="R53" s="262"/>
      <c r="S53" s="285"/>
    </row>
    <row r="54" spans="1:19" s="148" customFormat="1" ht="18" customHeight="1">
      <c r="A54" s="286" t="s">
        <v>6</v>
      </c>
      <c r="B54" s="262"/>
      <c r="C54" s="262"/>
      <c r="D54" s="262"/>
      <c r="E54" s="262"/>
      <c r="F54" s="262"/>
      <c r="G54" s="262"/>
      <c r="H54" s="262"/>
      <c r="I54" s="262"/>
      <c r="J54" s="262"/>
      <c r="K54" s="263" t="s">
        <v>8</v>
      </c>
      <c r="L54" s="262"/>
      <c r="M54" s="262"/>
      <c r="N54" s="262"/>
      <c r="O54" s="262"/>
      <c r="P54" s="262"/>
      <c r="Q54" s="262"/>
      <c r="R54" s="262"/>
      <c r="S54" s="285"/>
    </row>
    <row r="55" spans="1:19" s="148" customFormat="1" ht="18" customHeight="1">
      <c r="A55" s="284"/>
      <c r="B55" s="281" t="s">
        <v>63</v>
      </c>
      <c r="C55" s="280"/>
      <c r="D55" s="282"/>
      <c r="E55" s="281" t="s">
        <v>64</v>
      </c>
      <c r="F55" s="280"/>
      <c r="G55" s="280"/>
      <c r="H55" s="280"/>
      <c r="I55" s="282"/>
      <c r="J55" s="262"/>
      <c r="K55" s="283"/>
      <c r="L55" s="281" t="s">
        <v>63</v>
      </c>
      <c r="M55" s="280"/>
      <c r="N55" s="282"/>
      <c r="O55" s="281" t="s">
        <v>64</v>
      </c>
      <c r="P55" s="280"/>
      <c r="Q55" s="280"/>
      <c r="R55" s="280"/>
      <c r="S55" s="279"/>
    </row>
    <row r="56" spans="1:19" s="148" customFormat="1" ht="18" customHeight="1">
      <c r="A56" s="278" t="s">
        <v>65</v>
      </c>
      <c r="B56" s="274" t="s">
        <v>66</v>
      </c>
      <c r="C56" s="276"/>
      <c r="D56" s="275" t="s">
        <v>67</v>
      </c>
      <c r="E56" s="274" t="s">
        <v>66</v>
      </c>
      <c r="F56" s="273"/>
      <c r="G56" s="273"/>
      <c r="H56" s="272"/>
      <c r="I56" s="275" t="s">
        <v>67</v>
      </c>
      <c r="J56" s="262"/>
      <c r="K56" s="277" t="s">
        <v>65</v>
      </c>
      <c r="L56" s="274" t="s">
        <v>66</v>
      </c>
      <c r="M56" s="276"/>
      <c r="N56" s="275" t="s">
        <v>67</v>
      </c>
      <c r="O56" s="274" t="s">
        <v>66</v>
      </c>
      <c r="P56" s="273"/>
      <c r="Q56" s="273"/>
      <c r="R56" s="272"/>
      <c r="S56" s="271" t="s">
        <v>67</v>
      </c>
    </row>
    <row r="57" spans="1:19" s="148" customFormat="1" ht="18" customHeight="1">
      <c r="A57" s="270"/>
      <c r="B57" s="518" t="e">
        <f>DGET('22.meD-dpC'!$A$106:$I$267,"celé",B93:B94)</f>
        <v>#NUM!</v>
      </c>
      <c r="C57" s="519"/>
      <c r="D57" s="268"/>
      <c r="E57" s="515" t="e">
        <f>DGET('22.meD-dpC'!$A$106:$L$262,"celé",B95:B96)</f>
        <v>#NUM!</v>
      </c>
      <c r="F57" s="516"/>
      <c r="G57" s="516" t="e">
        <f>DGET('22.meD-dpC'!$A$106:$L$262,"celé",G93:G94)</f>
        <v>#NUM!</v>
      </c>
      <c r="H57" s="517"/>
      <c r="I57" s="268"/>
      <c r="J57" s="262"/>
      <c r="K57" s="269"/>
      <c r="L57" s="518" t="e">
        <f>DGET('22.meD-dpC'!$A$106:$L$262,"celé",L93:L94)</f>
        <v>#NUM!</v>
      </c>
      <c r="M57" s="519"/>
      <c r="N57" s="268"/>
      <c r="O57" s="515" t="e">
        <f>DGET('22.meD-dpC'!$A$106:$L$262,"celé",L95:L96)</f>
        <v>#NUM!</v>
      </c>
      <c r="P57" s="516"/>
      <c r="Q57" s="516" t="e">
        <f>DGET('22.meD-dpC'!$A$106:$L$262,"celé",Q92:Q93)</f>
        <v>#NUM!</v>
      </c>
      <c r="R57" s="517"/>
      <c r="S57" s="267"/>
    </row>
    <row r="58" spans="1:19" s="148" customFormat="1" ht="18" customHeight="1">
      <c r="A58" s="270"/>
      <c r="B58" s="518" t="e">
        <f>DGET('22.meD-dpC'!$A$106:$L$262,"celé",B97:B98)</f>
        <v>#NUM!</v>
      </c>
      <c r="C58" s="519"/>
      <c r="D58" s="268"/>
      <c r="E58" s="515" t="e">
        <f>DGET('22.meD-dpC'!$A$106:$L$262,"celé",B99:B100)</f>
        <v>#NUM!</v>
      </c>
      <c r="F58" s="516"/>
      <c r="G58" s="516" t="e">
        <f>DGET('22.meD-dpC'!$A$106:$L$262,"celé",G94:G95)</f>
        <v>#NUM!</v>
      </c>
      <c r="H58" s="517"/>
      <c r="I58" s="268"/>
      <c r="J58" s="262"/>
      <c r="K58" s="269"/>
      <c r="L58" s="518" t="e">
        <f>DGET('22.meD-dpC'!$A$106:$L$262,"celé",L97:L98)</f>
        <v>#NUM!</v>
      </c>
      <c r="M58" s="519"/>
      <c r="N58" s="268"/>
      <c r="O58" s="515" t="e">
        <f>DGET('22.meD-dpC'!$A$106:$L$262,"celé",L99:L100)</f>
        <v>#NUM!</v>
      </c>
      <c r="P58" s="516"/>
      <c r="Q58" s="516" t="e">
        <f>DGET('22.meD-dpC'!$A$106:$L$262,"celé",Q93:Q94)</f>
        <v>#NUM!</v>
      </c>
      <c r="R58" s="517"/>
      <c r="S58" s="267"/>
    </row>
    <row r="59" spans="1:19" s="148" customFormat="1" ht="11.25" customHeight="1">
      <c r="A59" s="266"/>
      <c r="B59" s="265"/>
      <c r="C59" s="265"/>
      <c r="D59" s="265"/>
      <c r="E59" s="265"/>
      <c r="F59" s="265"/>
      <c r="G59" s="265"/>
      <c r="H59" s="265"/>
      <c r="I59" s="265"/>
      <c r="J59" s="265"/>
      <c r="K59" s="265"/>
      <c r="L59" s="265"/>
      <c r="M59" s="265"/>
      <c r="N59" s="265"/>
      <c r="O59" s="265"/>
      <c r="P59" s="265"/>
      <c r="Q59" s="265"/>
      <c r="R59" s="265"/>
      <c r="S59" s="264"/>
    </row>
    <row r="60" spans="1:19" s="148" customFormat="1" ht="3.75" customHeight="1">
      <c r="A60" s="263"/>
      <c r="B60" s="262"/>
      <c r="C60" s="262"/>
      <c r="D60" s="262"/>
      <c r="E60" s="262"/>
      <c r="F60" s="262"/>
      <c r="G60" s="262"/>
      <c r="H60" s="262"/>
      <c r="I60" s="262"/>
      <c r="J60" s="262"/>
      <c r="K60" s="263"/>
      <c r="L60" s="262"/>
      <c r="M60" s="262"/>
      <c r="N60" s="262"/>
      <c r="O60" s="262"/>
      <c r="P60" s="262"/>
      <c r="Q60" s="262"/>
      <c r="R60" s="262"/>
      <c r="S60" s="262"/>
    </row>
    <row r="61" spans="1:19" s="148" customFormat="1" ht="19.5" customHeight="1">
      <c r="A61" s="547" t="s">
        <v>68</v>
      </c>
      <c r="B61" s="502"/>
      <c r="C61" s="502"/>
      <c r="D61" s="502"/>
      <c r="E61" s="502"/>
      <c r="F61" s="502"/>
      <c r="G61" s="502"/>
      <c r="H61" s="502"/>
      <c r="I61" s="502"/>
      <c r="J61" s="502"/>
      <c r="K61" s="502"/>
      <c r="L61" s="502"/>
      <c r="M61" s="502"/>
      <c r="N61" s="502"/>
      <c r="O61" s="502"/>
      <c r="P61" s="502"/>
      <c r="Q61" s="502"/>
      <c r="R61" s="502"/>
      <c r="S61" s="548"/>
    </row>
    <row r="62" spans="1:19" s="148" customFormat="1" ht="90" customHeight="1">
      <c r="A62" s="549"/>
      <c r="B62" s="550"/>
      <c r="C62" s="550"/>
      <c r="D62" s="550"/>
      <c r="E62" s="550"/>
      <c r="F62" s="550"/>
      <c r="G62" s="550"/>
      <c r="H62" s="550"/>
      <c r="I62" s="550"/>
      <c r="J62" s="550"/>
      <c r="K62" s="550"/>
      <c r="L62" s="550"/>
      <c r="M62" s="550"/>
      <c r="N62" s="550"/>
      <c r="O62" s="550"/>
      <c r="P62" s="550"/>
      <c r="Q62" s="550"/>
      <c r="R62" s="550"/>
      <c r="S62" s="551"/>
    </row>
    <row r="63" spans="1:19" s="148" customFormat="1" ht="5.0999999999999996" customHeight="1"/>
    <row r="64" spans="1:19" s="148" customFormat="1" ht="15" customHeight="1">
      <c r="A64" s="501" t="s">
        <v>69</v>
      </c>
      <c r="B64" s="510"/>
      <c r="C64" s="510"/>
      <c r="D64" s="510"/>
      <c r="E64" s="510"/>
      <c r="F64" s="510"/>
      <c r="G64" s="510"/>
      <c r="H64" s="510"/>
      <c r="I64" s="510"/>
      <c r="J64" s="510"/>
      <c r="K64" s="510"/>
      <c r="L64" s="510"/>
      <c r="M64" s="510"/>
      <c r="N64" s="510"/>
      <c r="O64" s="510"/>
      <c r="P64" s="510"/>
      <c r="Q64" s="510"/>
      <c r="R64" s="510"/>
      <c r="S64" s="511"/>
    </row>
    <row r="65" spans="1:27" ht="90" customHeight="1">
      <c r="A65" s="539"/>
      <c r="B65" s="540"/>
      <c r="C65" s="540"/>
      <c r="D65" s="540"/>
      <c r="E65" s="540"/>
      <c r="F65" s="540"/>
      <c r="G65" s="540"/>
      <c r="H65" s="540"/>
      <c r="I65" s="540"/>
      <c r="J65" s="540"/>
      <c r="K65" s="540"/>
      <c r="L65" s="540"/>
      <c r="M65" s="540"/>
      <c r="N65" s="540"/>
      <c r="O65" s="540"/>
      <c r="P65" s="540"/>
      <c r="Q65" s="540"/>
      <c r="R65" s="540"/>
      <c r="S65" s="541"/>
    </row>
    <row r="66" spans="1:27" ht="30" customHeight="1">
      <c r="A66" s="545" t="s">
        <v>419</v>
      </c>
      <c r="B66" s="545"/>
      <c r="C66" s="546"/>
      <c r="D66" s="546"/>
      <c r="E66" s="546"/>
      <c r="F66" s="546"/>
      <c r="G66" s="546"/>
      <c r="H66" s="546"/>
      <c r="I66" s="148"/>
      <c r="J66" s="148"/>
      <c r="K66" s="148"/>
      <c r="L66" s="148"/>
      <c r="M66" s="148"/>
      <c r="N66" s="148"/>
      <c r="O66" s="148"/>
      <c r="P66" s="148"/>
      <c r="V66" s="472"/>
      <c r="W66" s="472"/>
      <c r="X66" s="472"/>
      <c r="Y66" s="472"/>
      <c r="Z66" s="472"/>
      <c r="AA66" s="472"/>
    </row>
    <row r="67" spans="1:27" ht="30" customHeight="1">
      <c r="A67" s="260"/>
      <c r="B67" s="260"/>
      <c r="C67" s="259"/>
      <c r="D67" s="259"/>
      <c r="E67" s="259"/>
      <c r="F67" s="259"/>
      <c r="G67" s="259"/>
      <c r="H67" s="259"/>
      <c r="I67" s="148"/>
      <c r="J67" s="148"/>
      <c r="K67" s="148"/>
      <c r="L67" s="148"/>
      <c r="M67" s="148"/>
      <c r="N67" s="148"/>
      <c r="O67" s="148"/>
      <c r="P67" s="148"/>
      <c r="V67" s="169"/>
      <c r="W67" s="168"/>
      <c r="X67" s="168"/>
      <c r="Y67" s="168"/>
      <c r="Z67" s="168"/>
      <c r="AA67" s="168"/>
    </row>
    <row r="68" spans="1:27" ht="16.5">
      <c r="A68" s="579" t="s">
        <v>418</v>
      </c>
      <c r="B68" s="580"/>
      <c r="C68" s="580"/>
      <c r="D68" s="580"/>
      <c r="E68" s="580"/>
      <c r="F68" s="580"/>
      <c r="G68" s="580"/>
      <c r="H68" s="581"/>
      <c r="I68" s="576" t="s">
        <v>417</v>
      </c>
      <c r="J68" s="148"/>
      <c r="K68" s="253"/>
      <c r="L68" s="258"/>
      <c r="M68" s="258"/>
      <c r="N68" s="148"/>
      <c r="O68" s="150"/>
      <c r="P68" s="150"/>
      <c r="R68" s="150"/>
      <c r="S68" s="150"/>
      <c r="V68" s="158"/>
      <c r="W68" s="157"/>
      <c r="X68" s="156"/>
      <c r="Y68" s="155"/>
      <c r="Z68" s="154"/>
      <c r="AA68" s="153"/>
    </row>
    <row r="69" spans="1:27" ht="16.5">
      <c r="A69" s="582" t="s">
        <v>416</v>
      </c>
      <c r="B69" s="583"/>
      <c r="C69" s="583"/>
      <c r="D69" s="583"/>
      <c r="E69" s="583"/>
      <c r="F69" s="583"/>
      <c r="G69" s="583"/>
      <c r="H69" s="584"/>
      <c r="I69" s="577"/>
      <c r="J69" s="148"/>
      <c r="K69" s="257" t="s">
        <v>415</v>
      </c>
      <c r="L69" s="257" t="s">
        <v>414</v>
      </c>
      <c r="M69" s="249"/>
      <c r="N69" s="249"/>
      <c r="O69" s="249"/>
      <c r="P69" s="249"/>
      <c r="Q69" s="249"/>
      <c r="R69" s="150"/>
      <c r="S69" s="150"/>
      <c r="V69" s="158"/>
      <c r="W69" s="157"/>
      <c r="X69" s="156"/>
      <c r="Y69" s="155"/>
      <c r="Z69" s="154"/>
      <c r="AA69" s="153"/>
    </row>
    <row r="70" spans="1:27" ht="14.25">
      <c r="A70" s="256" t="s">
        <v>413</v>
      </c>
      <c r="B70" s="574" t="s">
        <v>412</v>
      </c>
      <c r="C70" s="574"/>
      <c r="D70" s="574" t="s">
        <v>66</v>
      </c>
      <c r="E70" s="574"/>
      <c r="F70" s="575" t="s">
        <v>411</v>
      </c>
      <c r="G70" s="575"/>
      <c r="H70" s="575"/>
      <c r="I70" s="578"/>
      <c r="J70" s="148"/>
      <c r="K70" s="255"/>
      <c r="L70" s="254">
        <v>606179306</v>
      </c>
      <c r="M70" s="253" t="s">
        <v>410</v>
      </c>
      <c r="N70" s="252"/>
      <c r="O70" s="150"/>
      <c r="P70" s="150"/>
      <c r="R70" s="150"/>
      <c r="S70" s="150"/>
      <c r="V70" s="158"/>
      <c r="W70" s="157"/>
      <c r="X70" s="156"/>
      <c r="Y70" s="155"/>
      <c r="Z70" s="154"/>
      <c r="AA70" s="153"/>
    </row>
    <row r="71" spans="1:27" ht="14.25">
      <c r="A71" s="251"/>
      <c r="B71" s="585" t="s">
        <v>409</v>
      </c>
      <c r="C71" s="586"/>
      <c r="D71" s="585" t="s">
        <v>28</v>
      </c>
      <c r="E71" s="586"/>
      <c r="F71" s="587">
        <v>44594</v>
      </c>
      <c r="G71" s="588"/>
      <c r="H71" s="589"/>
      <c r="I71" s="250" t="s">
        <v>400</v>
      </c>
      <c r="J71" s="148"/>
      <c r="K71" s="249"/>
      <c r="L71" s="590" t="s">
        <v>408</v>
      </c>
      <c r="M71" s="590"/>
      <c r="N71" s="590"/>
      <c r="O71" s="249"/>
      <c r="P71" s="249"/>
      <c r="Q71" s="248"/>
      <c r="R71" s="150"/>
      <c r="S71" s="150"/>
      <c r="V71" s="158"/>
      <c r="W71" s="157"/>
      <c r="X71" s="156"/>
      <c r="Y71" s="155"/>
      <c r="Z71" s="154"/>
      <c r="AA71" s="153"/>
    </row>
    <row r="72" spans="1:27" ht="14.25">
      <c r="A72" s="247"/>
      <c r="B72" s="567" t="s">
        <v>407</v>
      </c>
      <c r="C72" s="568"/>
      <c r="D72" s="567" t="s">
        <v>406</v>
      </c>
      <c r="E72" s="568"/>
      <c r="F72" s="569"/>
      <c r="G72" s="570"/>
      <c r="H72" s="571"/>
      <c r="I72" s="246"/>
      <c r="J72" s="148"/>
      <c r="K72" s="228" t="s">
        <v>405</v>
      </c>
      <c r="L72" s="227" t="s">
        <v>404</v>
      </c>
      <c r="M72" s="245" t="s">
        <v>403</v>
      </c>
      <c r="N72" s="224"/>
      <c r="O72" s="225"/>
      <c r="P72" s="225"/>
      <c r="Q72" s="224"/>
      <c r="R72" s="150"/>
      <c r="S72" s="150"/>
      <c r="V72" s="158"/>
      <c r="W72" s="157"/>
      <c r="X72" s="156"/>
      <c r="Y72" s="155"/>
      <c r="Z72" s="154"/>
      <c r="AA72" s="153"/>
    </row>
    <row r="73" spans="1:27" ht="15" customHeight="1">
      <c r="A73" s="223">
        <v>23675</v>
      </c>
      <c r="B73" s="557" t="s">
        <v>402</v>
      </c>
      <c r="C73" s="558"/>
      <c r="D73" s="557" t="s">
        <v>401</v>
      </c>
      <c r="E73" s="558"/>
      <c r="F73" s="538">
        <v>45333</v>
      </c>
      <c r="G73" s="536"/>
      <c r="H73" s="537"/>
      <c r="I73" s="244" t="s">
        <v>400</v>
      </c>
      <c r="J73" s="148"/>
      <c r="K73" s="222" t="s">
        <v>399</v>
      </c>
      <c r="L73" s="221" t="s">
        <v>398</v>
      </c>
      <c r="M73" s="220" t="s">
        <v>397</v>
      </c>
      <c r="N73" s="218"/>
      <c r="O73" s="219"/>
      <c r="P73" s="219"/>
      <c r="Q73" s="218"/>
      <c r="R73" s="150"/>
      <c r="S73" s="150"/>
      <c r="V73" s="158"/>
      <c r="W73" s="157"/>
      <c r="X73" s="156"/>
      <c r="Y73" s="155"/>
      <c r="Z73" s="154"/>
      <c r="AA73" s="153"/>
    </row>
    <row r="74" spans="1:27" ht="15" customHeight="1">
      <c r="A74" s="223"/>
      <c r="B74" s="557"/>
      <c r="C74" s="558"/>
      <c r="D74" s="557"/>
      <c r="E74" s="558"/>
      <c r="F74" s="538"/>
      <c r="G74" s="536"/>
      <c r="H74" s="537"/>
      <c r="I74" s="216"/>
      <c r="J74" s="148"/>
      <c r="K74" s="228" t="s">
        <v>396</v>
      </c>
      <c r="L74" s="227" t="s">
        <v>395</v>
      </c>
      <c r="M74" s="226" t="s">
        <v>394</v>
      </c>
      <c r="N74" s="224"/>
      <c r="O74" s="225"/>
      <c r="P74" s="225"/>
      <c r="Q74" s="224"/>
      <c r="R74" s="150"/>
      <c r="S74" s="150"/>
      <c r="V74" s="158"/>
      <c r="W74" s="157"/>
      <c r="X74" s="156"/>
      <c r="Y74" s="155"/>
      <c r="Z74" s="154"/>
      <c r="AA74" s="153"/>
    </row>
    <row r="75" spans="1:27" ht="15" customHeight="1">
      <c r="A75" s="223"/>
      <c r="B75" s="557"/>
      <c r="C75" s="558"/>
      <c r="D75" s="557"/>
      <c r="E75" s="558"/>
      <c r="F75" s="535"/>
      <c r="G75" s="536"/>
      <c r="H75" s="537"/>
      <c r="I75" s="216"/>
      <c r="J75" s="148"/>
      <c r="K75" s="222" t="s">
        <v>393</v>
      </c>
      <c r="L75" s="221" t="s">
        <v>392</v>
      </c>
      <c r="M75" s="220" t="s">
        <v>391</v>
      </c>
      <c r="N75" s="218"/>
      <c r="O75" s="219"/>
      <c r="P75" s="219"/>
      <c r="Q75" s="218"/>
      <c r="R75" s="150"/>
      <c r="S75" s="150"/>
      <c r="V75" s="158"/>
      <c r="W75" s="157"/>
      <c r="X75" s="156"/>
      <c r="Y75" s="155"/>
      <c r="Z75" s="154"/>
      <c r="AA75" s="153"/>
    </row>
    <row r="76" spans="1:27" ht="15" customHeight="1">
      <c r="A76" s="223"/>
      <c r="B76" s="557"/>
      <c r="C76" s="558"/>
      <c r="D76" s="557"/>
      <c r="E76" s="558"/>
      <c r="F76" s="535"/>
      <c r="G76" s="536"/>
      <c r="H76" s="537"/>
      <c r="I76" s="216"/>
      <c r="J76" s="148"/>
      <c r="K76" s="228" t="s">
        <v>390</v>
      </c>
      <c r="L76" s="227" t="s">
        <v>389</v>
      </c>
      <c r="M76" s="226" t="s">
        <v>388</v>
      </c>
      <c r="N76" s="224"/>
      <c r="O76" s="225"/>
      <c r="P76" s="225"/>
      <c r="Q76" s="224"/>
      <c r="R76" s="150"/>
      <c r="S76" s="150"/>
      <c r="V76" s="158"/>
      <c r="W76" s="157"/>
      <c r="X76" s="156"/>
      <c r="Y76" s="155"/>
      <c r="Z76" s="154"/>
      <c r="AA76" s="153"/>
    </row>
    <row r="77" spans="1:27" ht="15" customHeight="1">
      <c r="A77" s="223"/>
      <c r="B77" s="557"/>
      <c r="C77" s="558"/>
      <c r="D77" s="557"/>
      <c r="E77" s="558"/>
      <c r="F77" s="535"/>
      <c r="G77" s="536"/>
      <c r="H77" s="537"/>
      <c r="I77" s="216"/>
      <c r="J77" s="148"/>
      <c r="K77" s="222" t="s">
        <v>387</v>
      </c>
      <c r="L77" s="221" t="s">
        <v>386</v>
      </c>
      <c r="M77" s="220" t="s">
        <v>385</v>
      </c>
      <c r="N77" s="218"/>
      <c r="O77" s="219"/>
      <c r="P77" s="219"/>
      <c r="Q77" s="218"/>
      <c r="R77" s="150"/>
      <c r="S77" s="150"/>
      <c r="V77" s="158"/>
      <c r="W77" s="157"/>
      <c r="X77" s="156"/>
      <c r="Y77" s="155"/>
      <c r="Z77" s="154"/>
      <c r="AA77" s="153"/>
    </row>
    <row r="78" spans="1:27" ht="15" customHeight="1">
      <c r="A78" s="223"/>
      <c r="B78" s="557"/>
      <c r="C78" s="558"/>
      <c r="D78" s="557"/>
      <c r="E78" s="558"/>
      <c r="F78" s="535"/>
      <c r="G78" s="536"/>
      <c r="H78" s="537"/>
      <c r="I78" s="216"/>
      <c r="J78" s="148"/>
      <c r="K78" s="228" t="s">
        <v>384</v>
      </c>
      <c r="L78" s="227" t="s">
        <v>383</v>
      </c>
      <c r="M78" s="226" t="s">
        <v>382</v>
      </c>
      <c r="N78" s="224"/>
      <c r="O78" s="225"/>
      <c r="P78" s="225"/>
      <c r="Q78" s="224"/>
      <c r="R78" s="150"/>
      <c r="S78" s="150"/>
      <c r="V78" s="158"/>
      <c r="W78" s="157"/>
      <c r="X78" s="156"/>
      <c r="Y78" s="155"/>
      <c r="Z78" s="154"/>
      <c r="AA78" s="153"/>
    </row>
    <row r="79" spans="1:27" ht="15" customHeight="1">
      <c r="A79" s="223"/>
      <c r="B79" s="557"/>
      <c r="C79" s="558"/>
      <c r="D79" s="557"/>
      <c r="E79" s="558"/>
      <c r="F79" s="535"/>
      <c r="G79" s="536"/>
      <c r="H79" s="537"/>
      <c r="I79" s="243"/>
      <c r="J79" s="148"/>
      <c r="K79" s="222" t="s">
        <v>381</v>
      </c>
      <c r="L79" s="221" t="s">
        <v>380</v>
      </c>
      <c r="M79" s="220" t="s">
        <v>379</v>
      </c>
      <c r="N79" s="218"/>
      <c r="O79" s="219"/>
      <c r="P79" s="219"/>
      <c r="Q79" s="218"/>
      <c r="R79" s="150"/>
      <c r="S79" s="150"/>
      <c r="V79" s="158"/>
      <c r="W79" s="157"/>
      <c r="X79" s="156"/>
      <c r="Y79" s="155"/>
      <c r="Z79" s="154"/>
      <c r="AA79" s="153"/>
    </row>
    <row r="80" spans="1:27" ht="15" customHeight="1">
      <c r="A80" s="223"/>
      <c r="B80" s="557"/>
      <c r="C80" s="558"/>
      <c r="D80" s="557"/>
      <c r="E80" s="558"/>
      <c r="F80" s="535"/>
      <c r="G80" s="536"/>
      <c r="H80" s="537"/>
      <c r="I80" s="216"/>
      <c r="J80" s="148"/>
      <c r="K80" s="228" t="s">
        <v>378</v>
      </c>
      <c r="L80" s="227" t="s">
        <v>377</v>
      </c>
      <c r="M80" s="226" t="s">
        <v>376</v>
      </c>
      <c r="N80" s="224"/>
      <c r="O80" s="225"/>
      <c r="P80" s="225"/>
      <c r="Q80" s="224"/>
      <c r="R80" s="150"/>
      <c r="S80" s="150"/>
      <c r="V80" s="158"/>
      <c r="W80" s="157"/>
      <c r="X80" s="156"/>
      <c r="Y80" s="155"/>
      <c r="Z80" s="154"/>
      <c r="AA80" s="153"/>
    </row>
    <row r="81" spans="1:27" ht="15" customHeight="1">
      <c r="A81" s="223"/>
      <c r="B81" s="242"/>
      <c r="C81" s="241"/>
      <c r="D81" s="242"/>
      <c r="E81" s="241"/>
      <c r="F81" s="240"/>
      <c r="G81" s="239"/>
      <c r="H81" s="238"/>
      <c r="I81" s="216"/>
      <c r="J81" s="148"/>
      <c r="K81" s="222" t="s">
        <v>375</v>
      </c>
      <c r="L81" s="221" t="s">
        <v>374</v>
      </c>
      <c r="M81" s="220" t="s">
        <v>373</v>
      </c>
      <c r="N81" s="218"/>
      <c r="O81" s="219"/>
      <c r="P81" s="219"/>
      <c r="Q81" s="218"/>
      <c r="R81" s="150"/>
      <c r="S81" s="150"/>
      <c r="V81" s="158"/>
      <c r="W81" s="157"/>
      <c r="X81" s="156"/>
      <c r="Y81" s="155"/>
      <c r="Z81" s="154"/>
      <c r="AA81" s="153"/>
    </row>
    <row r="82" spans="1:27" ht="15" customHeight="1">
      <c r="A82" s="223"/>
      <c r="B82" s="557"/>
      <c r="C82" s="558"/>
      <c r="D82" s="557"/>
      <c r="E82" s="558"/>
      <c r="F82" s="535"/>
      <c r="G82" s="536"/>
      <c r="H82" s="537"/>
      <c r="I82" s="216"/>
      <c r="J82" s="148"/>
      <c r="K82" s="235" t="s">
        <v>372</v>
      </c>
      <c r="L82" s="237" t="s">
        <v>371</v>
      </c>
      <c r="M82" s="236" t="s">
        <v>370</v>
      </c>
      <c r="N82" s="229"/>
      <c r="O82" s="230"/>
      <c r="P82" s="230"/>
      <c r="Q82" s="229"/>
      <c r="R82" s="150"/>
      <c r="S82" s="150"/>
      <c r="V82" s="158"/>
      <c r="W82" s="157"/>
      <c r="X82" s="156"/>
      <c r="Y82" s="155"/>
      <c r="Z82" s="154"/>
      <c r="AA82" s="153"/>
    </row>
    <row r="83" spans="1:27" ht="15" customHeight="1">
      <c r="A83" s="223"/>
      <c r="B83" s="557"/>
      <c r="C83" s="558"/>
      <c r="D83" s="557"/>
      <c r="E83" s="558"/>
      <c r="F83" s="535"/>
      <c r="G83" s="536"/>
      <c r="H83" s="537"/>
      <c r="I83" s="216"/>
      <c r="J83" s="148"/>
      <c r="K83" s="235"/>
      <c r="L83" s="234" t="s">
        <v>369</v>
      </c>
      <c r="M83" s="233" t="s">
        <v>368</v>
      </c>
      <c r="N83" s="232"/>
      <c r="O83" s="231"/>
      <c r="P83" s="230"/>
      <c r="Q83" s="229"/>
      <c r="R83" s="150"/>
      <c r="S83" s="150"/>
      <c r="V83" s="158"/>
      <c r="W83" s="157"/>
      <c r="X83" s="156"/>
      <c r="Y83" s="155"/>
      <c r="Z83" s="154"/>
      <c r="AA83" s="153"/>
    </row>
    <row r="84" spans="1:27" ht="15" customHeight="1">
      <c r="A84" s="223"/>
      <c r="B84" s="557"/>
      <c r="C84" s="558"/>
      <c r="D84" s="557"/>
      <c r="E84" s="558"/>
      <c r="F84" s="535"/>
      <c r="G84" s="536"/>
      <c r="H84" s="537"/>
      <c r="I84" s="216"/>
      <c r="J84" s="148"/>
      <c r="K84" s="222" t="s">
        <v>367</v>
      </c>
      <c r="L84" s="221" t="s">
        <v>366</v>
      </c>
      <c r="M84" s="220" t="s">
        <v>365</v>
      </c>
      <c r="N84" s="218"/>
      <c r="O84" s="219"/>
      <c r="P84" s="219"/>
      <c r="Q84" s="218"/>
      <c r="R84" s="150"/>
      <c r="S84" s="150"/>
      <c r="V84" s="158"/>
      <c r="W84" s="157"/>
      <c r="X84" s="156"/>
      <c r="Y84" s="155"/>
      <c r="Z84" s="154"/>
      <c r="AA84" s="153"/>
    </row>
    <row r="85" spans="1:27" ht="15" customHeight="1">
      <c r="A85" s="223"/>
      <c r="B85" s="557"/>
      <c r="C85" s="558"/>
      <c r="D85" s="557"/>
      <c r="E85" s="558"/>
      <c r="F85" s="538"/>
      <c r="G85" s="536"/>
      <c r="H85" s="537"/>
      <c r="I85" s="216"/>
      <c r="J85" s="148"/>
      <c r="K85" s="228" t="s">
        <v>364</v>
      </c>
      <c r="L85" s="227" t="s">
        <v>363</v>
      </c>
      <c r="M85" s="226" t="s">
        <v>362</v>
      </c>
      <c r="N85" s="224"/>
      <c r="O85" s="225"/>
      <c r="P85" s="225"/>
      <c r="Q85" s="224"/>
      <c r="R85" s="150"/>
      <c r="S85" s="150"/>
      <c r="V85" s="158"/>
      <c r="W85" s="157"/>
      <c r="X85" s="156"/>
      <c r="Y85" s="155"/>
      <c r="Z85" s="154"/>
      <c r="AA85" s="153"/>
    </row>
    <row r="86" spans="1:27" ht="15" customHeight="1">
      <c r="A86" s="223"/>
      <c r="B86" s="557"/>
      <c r="C86" s="558"/>
      <c r="D86" s="557"/>
      <c r="E86" s="558"/>
      <c r="F86" s="535"/>
      <c r="G86" s="536"/>
      <c r="H86" s="537"/>
      <c r="I86" s="216"/>
      <c r="J86" s="148"/>
      <c r="K86" s="222" t="s">
        <v>361</v>
      </c>
      <c r="L86" s="221" t="s">
        <v>360</v>
      </c>
      <c r="M86" s="220" t="s">
        <v>359</v>
      </c>
      <c r="N86" s="218"/>
      <c r="O86" s="219"/>
      <c r="P86" s="219"/>
      <c r="Q86" s="218"/>
      <c r="R86" s="150"/>
      <c r="S86" s="150"/>
      <c r="V86" s="158"/>
      <c r="W86" s="157"/>
      <c r="X86" s="156"/>
      <c r="Y86" s="155"/>
      <c r="Z86" s="154"/>
      <c r="AA86" s="153"/>
    </row>
    <row r="87" spans="1:27" ht="15" customHeight="1">
      <c r="A87" s="217"/>
      <c r="B87" s="557"/>
      <c r="C87" s="558"/>
      <c r="D87" s="557"/>
      <c r="E87" s="558"/>
      <c r="F87" s="538"/>
      <c r="G87" s="536"/>
      <c r="H87" s="537"/>
      <c r="I87" s="216"/>
      <c r="J87" s="148"/>
      <c r="K87" s="213"/>
      <c r="L87" s="212"/>
      <c r="M87" s="211"/>
      <c r="N87" s="209"/>
      <c r="O87" s="210"/>
      <c r="P87" s="210"/>
      <c r="Q87" s="209"/>
      <c r="R87" s="150"/>
      <c r="S87" s="150"/>
      <c r="V87" s="158"/>
      <c r="W87" s="157"/>
      <c r="X87" s="156"/>
      <c r="Y87" s="155"/>
      <c r="Z87" s="154"/>
      <c r="AA87" s="153"/>
    </row>
    <row r="88" spans="1:27" ht="15" customHeight="1">
      <c r="A88" s="215"/>
      <c r="B88" s="533"/>
      <c r="C88" s="534"/>
      <c r="D88" s="533"/>
      <c r="E88" s="534"/>
      <c r="F88" s="563"/>
      <c r="G88" s="564"/>
      <c r="H88" s="565"/>
      <c r="I88" s="214"/>
      <c r="J88" s="148"/>
      <c r="K88" s="213"/>
      <c r="L88" s="212"/>
      <c r="M88" s="211"/>
      <c r="N88" s="209"/>
      <c r="O88" s="210"/>
      <c r="P88" s="210"/>
      <c r="Q88" s="209"/>
      <c r="R88" s="150"/>
      <c r="S88" s="150"/>
      <c r="V88" s="158"/>
      <c r="W88" s="157"/>
      <c r="X88" s="156"/>
      <c r="Y88" s="155"/>
      <c r="Z88" s="154"/>
      <c r="AA88" s="153"/>
    </row>
    <row r="89" spans="1:27">
      <c r="A89" s="148"/>
      <c r="B89" s="148"/>
      <c r="C89" s="148"/>
      <c r="D89" s="148"/>
      <c r="E89" s="148"/>
      <c r="F89" s="148"/>
      <c r="G89" s="148"/>
      <c r="H89" s="148"/>
      <c r="I89" s="148"/>
      <c r="J89" s="148"/>
      <c r="K89" s="150"/>
      <c r="L89" s="148"/>
      <c r="M89" s="148"/>
      <c r="N89" s="148"/>
      <c r="O89" s="150"/>
      <c r="P89" s="150"/>
      <c r="R89" s="150"/>
      <c r="S89" s="150"/>
      <c r="V89" s="158"/>
      <c r="W89" s="157"/>
      <c r="X89" s="156"/>
      <c r="Y89" s="155"/>
      <c r="Z89" s="154"/>
      <c r="AA89" s="153"/>
    </row>
    <row r="90" spans="1:27" hidden="1">
      <c r="A90" s="148"/>
      <c r="B90" s="148"/>
      <c r="C90" s="148"/>
      <c r="D90" s="148"/>
      <c r="E90" s="148"/>
      <c r="F90" s="148"/>
      <c r="G90" s="148"/>
      <c r="H90" s="148"/>
      <c r="I90" s="148"/>
      <c r="J90" s="148"/>
      <c r="K90" s="150"/>
      <c r="L90" s="148"/>
      <c r="M90" s="148"/>
      <c r="N90" s="196"/>
      <c r="O90" s="196"/>
      <c r="P90" s="150"/>
      <c r="R90" s="150"/>
      <c r="S90" s="150"/>
      <c r="V90" s="158"/>
      <c r="W90" s="157"/>
      <c r="X90" s="156"/>
      <c r="Y90" s="154"/>
      <c r="Z90" s="154"/>
      <c r="AA90" s="153"/>
    </row>
    <row r="91" spans="1:27" hidden="1">
      <c r="A91" s="208" t="s">
        <v>358</v>
      </c>
      <c r="B91" s="148"/>
      <c r="C91" s="148"/>
      <c r="D91" s="148"/>
      <c r="E91" s="148"/>
      <c r="F91" s="148"/>
      <c r="G91" s="148"/>
      <c r="H91" s="148"/>
      <c r="I91" s="196"/>
      <c r="J91" s="196"/>
      <c r="K91" s="208" t="s">
        <v>358</v>
      </c>
      <c r="L91" s="148"/>
      <c r="M91" s="196"/>
      <c r="N91" s="196"/>
      <c r="O91" s="196"/>
      <c r="P91" s="150"/>
      <c r="R91" s="150"/>
      <c r="S91" s="150"/>
      <c r="V91" s="158"/>
      <c r="W91" s="157"/>
      <c r="X91" s="156"/>
      <c r="Y91" s="154"/>
      <c r="Z91" s="154"/>
      <c r="AA91" s="153"/>
    </row>
    <row r="92" spans="1:27" hidden="1">
      <c r="A92" s="198" t="s">
        <v>356</v>
      </c>
      <c r="B92" s="207" t="s">
        <v>357</v>
      </c>
      <c r="C92" s="148"/>
      <c r="D92" s="148"/>
      <c r="E92" s="148"/>
      <c r="F92" s="148"/>
      <c r="G92" s="148"/>
      <c r="H92" s="148"/>
      <c r="I92" s="196"/>
      <c r="J92" s="196"/>
      <c r="K92" s="198" t="s">
        <v>356</v>
      </c>
      <c r="L92" s="207" t="s">
        <v>357</v>
      </c>
      <c r="M92" s="196"/>
      <c r="N92" s="196"/>
      <c r="O92" s="196"/>
      <c r="P92" s="195"/>
      <c r="R92" s="150"/>
      <c r="S92" s="150"/>
      <c r="V92" s="158"/>
      <c r="W92" s="157"/>
      <c r="X92" s="156"/>
      <c r="Y92" s="206"/>
      <c r="Z92" s="154"/>
      <c r="AA92" s="153"/>
    </row>
    <row r="93" spans="1:27" ht="15.75" hidden="1" customHeight="1">
      <c r="A93" s="197">
        <f>A12</f>
        <v>926</v>
      </c>
      <c r="B93" s="204" t="s">
        <v>356</v>
      </c>
      <c r="C93" s="148"/>
      <c r="D93" s="148"/>
      <c r="E93" s="148"/>
      <c r="F93" s="148"/>
      <c r="G93" s="148"/>
      <c r="H93" s="148"/>
      <c r="I93" s="196"/>
      <c r="J93" s="196"/>
      <c r="K93" s="197">
        <f>K12</f>
        <v>14500</v>
      </c>
      <c r="L93" s="204" t="s">
        <v>356</v>
      </c>
      <c r="M93" s="196"/>
      <c r="N93" s="196"/>
      <c r="O93" s="196"/>
      <c r="P93" s="195" t="s">
        <v>3</v>
      </c>
      <c r="R93" s="150"/>
      <c r="S93" s="150"/>
      <c r="V93" s="158"/>
      <c r="W93" s="157"/>
      <c r="X93" s="156"/>
      <c r="Y93" s="155"/>
      <c r="Z93" s="154"/>
      <c r="AA93" s="153"/>
    </row>
    <row r="94" spans="1:27" ht="15.75" hidden="1" customHeight="1">
      <c r="A94" s="198" t="s">
        <v>356</v>
      </c>
      <c r="B94" s="205">
        <f>D57</f>
        <v>0</v>
      </c>
      <c r="C94" s="148"/>
      <c r="D94" s="148"/>
      <c r="E94" s="148"/>
      <c r="F94" s="148"/>
      <c r="G94" s="148"/>
      <c r="H94" s="148"/>
      <c r="I94" s="196"/>
      <c r="J94" s="196"/>
      <c r="K94" s="198" t="s">
        <v>356</v>
      </c>
      <c r="L94" s="202">
        <f>N57</f>
        <v>0</v>
      </c>
      <c r="M94" s="196"/>
      <c r="N94" s="196"/>
      <c r="O94" s="196"/>
      <c r="P94" s="195" t="s">
        <v>142</v>
      </c>
      <c r="R94" s="150"/>
      <c r="S94" s="150"/>
      <c r="V94" s="158"/>
      <c r="W94" s="157"/>
      <c r="X94" s="156"/>
      <c r="Y94" s="155"/>
      <c r="Z94" s="154"/>
      <c r="AA94" s="153"/>
    </row>
    <row r="95" spans="1:27" ht="15.75" hidden="1" customHeight="1">
      <c r="A95" s="197">
        <f>A17</f>
        <v>25585</v>
      </c>
      <c r="B95" s="201" t="s">
        <v>356</v>
      </c>
      <c r="I95" s="196"/>
      <c r="J95" s="196"/>
      <c r="K95" s="197">
        <f>K17</f>
        <v>23675</v>
      </c>
      <c r="L95" s="201" t="s">
        <v>356</v>
      </c>
      <c r="M95" s="196"/>
      <c r="N95" s="196"/>
      <c r="O95" s="196"/>
      <c r="P95" s="195" t="s">
        <v>138</v>
      </c>
      <c r="R95" s="150"/>
      <c r="S95" s="186"/>
      <c r="V95" s="158"/>
      <c r="W95" s="157"/>
      <c r="X95" s="156"/>
      <c r="Y95" s="155"/>
      <c r="Z95" s="154"/>
      <c r="AA95" s="153"/>
    </row>
    <row r="96" spans="1:27" ht="15.75" hidden="1" customHeight="1">
      <c r="A96" s="198" t="s">
        <v>356</v>
      </c>
      <c r="B96" s="200">
        <f>I57</f>
        <v>0</v>
      </c>
      <c r="I96" s="196"/>
      <c r="J96" s="196"/>
      <c r="K96" s="198" t="s">
        <v>356</v>
      </c>
      <c r="L96" s="199">
        <f>S57</f>
        <v>0</v>
      </c>
      <c r="M96" s="196"/>
      <c r="N96" s="196"/>
      <c r="O96" s="196"/>
      <c r="P96" s="195" t="s">
        <v>134</v>
      </c>
      <c r="R96" s="150"/>
      <c r="S96" s="186"/>
      <c r="V96" s="158"/>
      <c r="W96" s="157"/>
      <c r="X96" s="156"/>
      <c r="Y96" s="155"/>
      <c r="Z96" s="154"/>
      <c r="AA96" s="153"/>
    </row>
    <row r="97" spans="1:27" ht="15.75" hidden="1" customHeight="1">
      <c r="A97" s="197">
        <f>A22</f>
        <v>23581</v>
      </c>
      <c r="B97" s="204" t="s">
        <v>356</v>
      </c>
      <c r="I97" s="196"/>
      <c r="J97" s="196"/>
      <c r="K97" s="197">
        <f>K22</f>
        <v>782</v>
      </c>
      <c r="L97" s="204" t="s">
        <v>356</v>
      </c>
      <c r="M97" s="196"/>
      <c r="N97" s="196"/>
      <c r="O97" s="196"/>
      <c r="P97" s="195" t="s">
        <v>159</v>
      </c>
      <c r="R97" s="150"/>
      <c r="V97" s="185"/>
      <c r="W97" s="157"/>
      <c r="X97" s="156"/>
      <c r="Y97" s="154"/>
      <c r="Z97" s="185"/>
    </row>
    <row r="98" spans="1:27" ht="15.75" hidden="1" customHeight="1">
      <c r="A98" s="198" t="s">
        <v>356</v>
      </c>
      <c r="B98" s="203">
        <f>D58</f>
        <v>0</v>
      </c>
      <c r="I98" s="196"/>
      <c r="J98" s="196"/>
      <c r="K98" s="198" t="s">
        <v>356</v>
      </c>
      <c r="L98" s="202">
        <f>N58</f>
        <v>0</v>
      </c>
      <c r="M98" s="196"/>
      <c r="N98" s="196"/>
      <c r="O98" s="196"/>
      <c r="P98" s="195" t="s">
        <v>146</v>
      </c>
      <c r="R98" s="150"/>
      <c r="V98" s="185"/>
      <c r="W98" s="157"/>
      <c r="X98" s="156"/>
      <c r="Y98" s="154"/>
      <c r="Z98" s="185"/>
    </row>
    <row r="99" spans="1:27" ht="15.75" hidden="1" customHeight="1">
      <c r="A99" s="197">
        <f>A27</f>
        <v>24644</v>
      </c>
      <c r="B99" s="201" t="s">
        <v>356</v>
      </c>
      <c r="I99" s="196"/>
      <c r="J99" s="196"/>
      <c r="K99" s="197">
        <f>K27</f>
        <v>10073</v>
      </c>
      <c r="L99" s="201" t="s">
        <v>356</v>
      </c>
      <c r="M99" s="196"/>
      <c r="N99" s="196"/>
      <c r="O99" s="196"/>
      <c r="P99" s="195" t="s">
        <v>143</v>
      </c>
      <c r="R99" s="150"/>
      <c r="V99" s="185"/>
      <c r="W99" s="157"/>
      <c r="X99" s="156"/>
      <c r="Y99" s="154"/>
      <c r="Z99" s="185"/>
    </row>
    <row r="100" spans="1:27" ht="15.75" hidden="1" customHeight="1">
      <c r="A100" s="198" t="s">
        <v>356</v>
      </c>
      <c r="B100" s="200">
        <f>I58</f>
        <v>0</v>
      </c>
      <c r="I100" s="196"/>
      <c r="J100" s="196"/>
      <c r="K100" s="198" t="s">
        <v>356</v>
      </c>
      <c r="L100" s="199">
        <f>S58</f>
        <v>0</v>
      </c>
      <c r="M100" s="196"/>
      <c r="N100" s="196"/>
      <c r="O100" s="196"/>
      <c r="P100" s="195" t="s">
        <v>154</v>
      </c>
      <c r="R100" s="150"/>
      <c r="V100" s="185"/>
      <c r="W100" s="157"/>
      <c r="X100" s="156"/>
      <c r="Y100" s="154"/>
      <c r="Z100" s="185"/>
    </row>
    <row r="101" spans="1:27" ht="15.75" hidden="1" customHeight="1">
      <c r="A101" s="197">
        <f>A32</f>
        <v>25584</v>
      </c>
      <c r="I101" s="196"/>
      <c r="J101" s="196"/>
      <c r="K101" s="197">
        <f>K32</f>
        <v>14518</v>
      </c>
      <c r="L101" s="196"/>
      <c r="M101" s="196"/>
      <c r="N101" s="196"/>
      <c r="O101" s="196"/>
      <c r="P101" s="195" t="s">
        <v>162</v>
      </c>
      <c r="R101" s="150"/>
      <c r="V101" s="185"/>
      <c r="W101" s="157"/>
      <c r="X101" s="156"/>
      <c r="Y101" s="154"/>
      <c r="Z101" s="185"/>
    </row>
    <row r="102" spans="1:27" ht="15.75" hidden="1" customHeight="1">
      <c r="A102" s="198" t="s">
        <v>356</v>
      </c>
      <c r="I102" s="196"/>
      <c r="J102" s="196"/>
      <c r="K102" s="198" t="s">
        <v>356</v>
      </c>
      <c r="L102" s="196"/>
      <c r="M102" s="196"/>
      <c r="N102" s="196"/>
      <c r="O102" s="196"/>
      <c r="P102" s="195" t="s">
        <v>129</v>
      </c>
      <c r="R102" s="150"/>
      <c r="V102" s="185"/>
      <c r="W102" s="157"/>
      <c r="X102" s="156"/>
      <c r="Y102" s="154"/>
      <c r="Z102" s="185"/>
    </row>
    <row r="103" spans="1:27" ht="15.75" hidden="1" customHeight="1">
      <c r="A103" s="197">
        <f>A37</f>
        <v>17154</v>
      </c>
      <c r="I103" s="196"/>
      <c r="J103" s="196"/>
      <c r="K103" s="197">
        <f>K37</f>
        <v>14519</v>
      </c>
      <c r="L103" s="196"/>
      <c r="M103" s="196"/>
      <c r="N103" s="172"/>
      <c r="O103" s="148"/>
      <c r="P103" s="195" t="s">
        <v>100</v>
      </c>
      <c r="R103" s="150"/>
      <c r="V103" s="185"/>
      <c r="W103" s="157"/>
      <c r="X103" s="156"/>
      <c r="Y103" s="154"/>
      <c r="Z103" s="185"/>
    </row>
    <row r="104" spans="1:27" ht="14.25" hidden="1" customHeight="1">
      <c r="A104" s="193"/>
      <c r="B104" s="518" t="e">
        <f>DGET('22.meD-dpC'!$A$106:$L$262,"celé",B93:C94)</f>
        <v>#NUM!</v>
      </c>
      <c r="C104" s="519"/>
      <c r="I104" s="192"/>
      <c r="J104" s="192"/>
      <c r="K104" s="192"/>
      <c r="L104" s="192"/>
      <c r="M104" s="172"/>
      <c r="N104" s="172"/>
      <c r="O104" s="148"/>
      <c r="P104" s="194"/>
      <c r="R104" s="150"/>
      <c r="V104" s="185"/>
      <c r="W104" s="157"/>
      <c r="X104" s="156"/>
      <c r="Y104" s="154"/>
      <c r="Z104" s="185"/>
    </row>
    <row r="105" spans="1:27" ht="14.25" hidden="1" customHeight="1">
      <c r="A105" s="193"/>
      <c r="I105" s="192"/>
      <c r="J105" s="192"/>
      <c r="K105" s="192"/>
      <c r="L105" s="192"/>
      <c r="M105" s="172"/>
      <c r="N105" s="148"/>
      <c r="O105" s="148"/>
      <c r="P105" s="191"/>
      <c r="R105" s="150"/>
      <c r="V105" s="185"/>
      <c r="W105" s="157"/>
      <c r="X105" s="156"/>
      <c r="Y105" s="154"/>
      <c r="Z105" s="185"/>
    </row>
    <row r="106" spans="1:27" ht="14.25" hidden="1" customHeight="1" thickBot="1">
      <c r="A106" s="190" t="s">
        <v>356</v>
      </c>
      <c r="B106" s="552" t="s">
        <v>355</v>
      </c>
      <c r="C106" s="552"/>
      <c r="D106" s="466" t="s">
        <v>354</v>
      </c>
      <c r="E106" s="466"/>
      <c r="F106" s="189"/>
      <c r="G106" s="469" t="s">
        <v>353</v>
      </c>
      <c r="H106" s="469"/>
      <c r="I106" s="469"/>
      <c r="J106" s="469"/>
      <c r="K106" s="454"/>
      <c r="L106" s="454"/>
      <c r="M106" s="148"/>
      <c r="N106" s="148"/>
      <c r="O106" s="148"/>
      <c r="P106" s="148"/>
      <c r="R106" s="150"/>
      <c r="S106" s="150"/>
      <c r="T106" s="185"/>
      <c r="U106" s="157"/>
      <c r="V106" s="156"/>
      <c r="W106" s="154"/>
      <c r="X106" s="185"/>
      <c r="Z106" s="148"/>
      <c r="AA106" s="148"/>
    </row>
    <row r="107" spans="1:27" ht="14.25" hidden="1" customHeight="1">
      <c r="A107" s="181">
        <v>22956</v>
      </c>
      <c r="B107" s="531" t="s">
        <v>352</v>
      </c>
      <c r="C107" s="532"/>
      <c r="D107" s="470" t="s">
        <v>351</v>
      </c>
      <c r="E107" s="471"/>
      <c r="F107" s="180"/>
      <c r="G107" s="465" t="str">
        <f t="shared" ref="G107:G138" si="0">CONCATENATE(B107," ",D107)</f>
        <v>ČECH Lubomír</v>
      </c>
      <c r="H107" s="465"/>
      <c r="I107" s="465"/>
      <c r="J107" s="465"/>
      <c r="K107" s="179" t="s">
        <v>350</v>
      </c>
      <c r="L107" s="172" t="s">
        <v>170</v>
      </c>
      <c r="M107" s="148"/>
      <c r="N107" s="148"/>
      <c r="O107" s="148"/>
      <c r="P107" s="148"/>
      <c r="R107" s="150"/>
      <c r="S107" s="150"/>
      <c r="T107" s="185"/>
      <c r="U107" s="157"/>
      <c r="V107" s="156"/>
      <c r="W107" s="154"/>
      <c r="X107" s="185"/>
      <c r="Z107" s="148"/>
      <c r="AA107" s="148"/>
    </row>
    <row r="108" spans="1:27" ht="14.25" hidden="1" customHeight="1">
      <c r="A108" s="181">
        <v>10207</v>
      </c>
      <c r="B108" s="459" t="s">
        <v>349</v>
      </c>
      <c r="C108" s="460"/>
      <c r="D108" s="455" t="s">
        <v>348</v>
      </c>
      <c r="E108" s="456"/>
      <c r="F108" s="180"/>
      <c r="G108" s="465" t="str">
        <f t="shared" si="0"/>
        <v>HABADA Jindřich</v>
      </c>
      <c r="H108" s="465"/>
      <c r="I108" s="465"/>
      <c r="J108" s="465"/>
      <c r="K108" s="179" t="s">
        <v>187</v>
      </c>
      <c r="L108" s="187" t="str">
        <f>IF(B3=B268,E268,IF(B3=B269,E269,IF(B3=B270,E270,IF(B3=B271,E271,IF(B3=B272,E272,IF(B3=B273,E273,IF(B3=B274,E274,IF(B3=B275,E275))))))))</f>
        <v>Chrdle Jiří</v>
      </c>
      <c r="M108" s="188"/>
      <c r="N108" s="188"/>
      <c r="O108" s="148"/>
      <c r="P108" s="148"/>
      <c r="R108" s="150"/>
      <c r="S108" s="150"/>
      <c r="T108" s="185"/>
      <c r="U108" s="157"/>
      <c r="V108" s="156"/>
      <c r="W108" s="154"/>
      <c r="X108" s="185"/>
      <c r="Z108" s="148"/>
      <c r="AA108" s="148"/>
    </row>
    <row r="109" spans="1:27" ht="14.25" hidden="1" customHeight="1">
      <c r="A109" s="181">
        <v>4389</v>
      </c>
      <c r="B109" s="459" t="s">
        <v>340</v>
      </c>
      <c r="C109" s="460"/>
      <c r="D109" s="455" t="s">
        <v>347</v>
      </c>
      <c r="E109" s="456"/>
      <c r="F109" s="180"/>
      <c r="G109" s="465" t="str">
        <f t="shared" si="0"/>
        <v>HNÁTEK Karel st.</v>
      </c>
      <c r="H109" s="465"/>
      <c r="I109" s="465"/>
      <c r="J109" s="465"/>
      <c r="K109" s="179" t="s">
        <v>186</v>
      </c>
      <c r="L109" s="187">
        <f>IF(B3=B276,E276,IF(B3=B277,E277,IF(B3=B278,E278,IF(B3=B279,E279,IF(B3=B280,E280,IF(B3=B281,E281,))))))</f>
        <v>0</v>
      </c>
      <c r="M109" s="188"/>
      <c r="N109" s="188"/>
      <c r="O109" s="148"/>
      <c r="P109" s="148"/>
      <c r="R109" s="150"/>
      <c r="S109" s="150"/>
      <c r="T109" s="185"/>
      <c r="U109" s="157"/>
      <c r="V109" s="156"/>
      <c r="W109" s="154"/>
      <c r="X109" s="185"/>
      <c r="Z109" s="148"/>
      <c r="AA109" s="148"/>
    </row>
    <row r="110" spans="1:27" ht="14.25" hidden="1" customHeight="1">
      <c r="A110" s="181">
        <v>22958</v>
      </c>
      <c r="B110" s="459" t="s">
        <v>346</v>
      </c>
      <c r="C110" s="460"/>
      <c r="D110" s="455" t="s">
        <v>31</v>
      </c>
      <c r="E110" s="456"/>
      <c r="F110" s="180"/>
      <c r="G110" s="465" t="str">
        <f t="shared" si="0"/>
        <v>ŠTOČEK Jiří</v>
      </c>
      <c r="H110" s="465"/>
      <c r="I110" s="465"/>
      <c r="J110" s="465"/>
      <c r="K110" s="179" t="s">
        <v>185</v>
      </c>
      <c r="L110" s="172"/>
      <c r="M110" s="148"/>
      <c r="N110" s="148"/>
      <c r="O110" s="148"/>
      <c r="P110" s="148"/>
      <c r="R110" s="150"/>
      <c r="S110" s="150"/>
      <c r="T110" s="185"/>
      <c r="U110" s="157"/>
      <c r="V110" s="156"/>
      <c r="W110" s="154"/>
      <c r="X110" s="185"/>
      <c r="Z110" s="148"/>
      <c r="AA110" s="148"/>
    </row>
    <row r="111" spans="1:27" ht="14.25" hidden="1" customHeight="1">
      <c r="A111" s="181">
        <v>13361</v>
      </c>
      <c r="B111" s="459" t="s">
        <v>345</v>
      </c>
      <c r="C111" s="460"/>
      <c r="D111" s="455" t="s">
        <v>83</v>
      </c>
      <c r="E111" s="456"/>
      <c r="F111" s="180"/>
      <c r="G111" s="465" t="str">
        <f t="shared" si="0"/>
        <v>ŠTOCHL Martin</v>
      </c>
      <c r="H111" s="465"/>
      <c r="I111" s="465"/>
      <c r="J111" s="465"/>
      <c r="K111" s="179" t="s">
        <v>184</v>
      </c>
      <c r="L111" s="172" t="s">
        <v>344</v>
      </c>
      <c r="M111" s="148"/>
      <c r="N111" s="148"/>
      <c r="O111" s="148"/>
      <c r="P111" s="148"/>
      <c r="R111" s="150"/>
      <c r="S111" s="150"/>
      <c r="T111" s="185"/>
      <c r="U111" s="157"/>
      <c r="V111" s="156"/>
      <c r="W111" s="154"/>
      <c r="X111" s="185"/>
      <c r="Z111" s="148"/>
      <c r="AA111" s="148"/>
    </row>
    <row r="112" spans="1:27" ht="14.25" hidden="1" customHeight="1">
      <c r="A112" s="181">
        <v>836</v>
      </c>
      <c r="B112" s="459" t="s">
        <v>334</v>
      </c>
      <c r="C112" s="460"/>
      <c r="D112" s="455" t="s">
        <v>343</v>
      </c>
      <c r="E112" s="456"/>
      <c r="F112" s="180"/>
      <c r="G112" s="465" t="str">
        <f t="shared" si="0"/>
        <v>ŠVARC Antonín</v>
      </c>
      <c r="H112" s="465"/>
      <c r="I112" s="465"/>
      <c r="J112" s="465"/>
      <c r="K112" s="179" t="s">
        <v>183</v>
      </c>
      <c r="L112" s="187">
        <f>IF(L3=B268,E268,IF(L3=B269,E269,IF(L3=B270,E270,IF(L3=B271,E271,IF(L3=B272,E272,IF(L3=B273,E273,IF(L3=B274,E274,IF(L3=B275,E275,))))))))</f>
        <v>0</v>
      </c>
      <c r="M112" s="148"/>
      <c r="N112" s="148"/>
      <c r="O112" s="148"/>
      <c r="P112" s="148"/>
      <c r="R112" s="150"/>
      <c r="S112" s="150"/>
      <c r="T112" s="185"/>
      <c r="U112" s="157"/>
      <c r="V112" s="156"/>
      <c r="W112" s="154"/>
      <c r="X112" s="185"/>
      <c r="Z112" s="148"/>
      <c r="AA112" s="148"/>
    </row>
    <row r="113" spans="1:27" ht="14.25" hidden="1" customHeight="1">
      <c r="A113" s="181">
        <v>751</v>
      </c>
      <c r="B113" s="459" t="s">
        <v>342</v>
      </c>
      <c r="C113" s="460"/>
      <c r="D113" s="455" t="s">
        <v>27</v>
      </c>
      <c r="E113" s="456"/>
      <c r="F113" s="180"/>
      <c r="G113" s="465" t="str">
        <f t="shared" si="0"/>
        <v>TOMEŠ Miroslav</v>
      </c>
      <c r="H113" s="465"/>
      <c r="I113" s="465"/>
      <c r="J113" s="465"/>
      <c r="K113" s="179" t="s">
        <v>182</v>
      </c>
      <c r="L113" s="187" t="str">
        <f>IF(L3=B276,E276,IF(L3=B277,E277,IF(L3=B278,E278,IF(L3=B279,E279,IF(L3=B280,E280,IF(L3=B281,E281,))))))</f>
        <v>Málek Miroslav</v>
      </c>
      <c r="M113" s="148"/>
      <c r="N113" s="148"/>
      <c r="O113" s="148"/>
      <c r="P113" s="148"/>
      <c r="R113" s="150"/>
      <c r="S113" s="150"/>
      <c r="T113" s="185"/>
      <c r="U113" s="157"/>
      <c r="V113" s="156"/>
      <c r="W113" s="154"/>
      <c r="X113" s="185"/>
      <c r="Z113" s="148"/>
      <c r="AA113" s="148"/>
    </row>
    <row r="114" spans="1:27" ht="14.25" hidden="1" customHeight="1">
      <c r="A114" s="181">
        <v>15292</v>
      </c>
      <c r="B114" s="459" t="s">
        <v>341</v>
      </c>
      <c r="C114" s="460"/>
      <c r="D114" s="455" t="s">
        <v>256</v>
      </c>
      <c r="E114" s="456"/>
      <c r="F114" s="180"/>
      <c r="G114" s="465" t="str">
        <f t="shared" si="0"/>
        <v>PLÁŠIL Bohumil</v>
      </c>
      <c r="H114" s="465"/>
      <c r="I114" s="465"/>
      <c r="J114" s="465"/>
      <c r="K114" s="179" t="s">
        <v>181</v>
      </c>
      <c r="L114" s="172"/>
      <c r="M114" s="148"/>
      <c r="N114" s="148"/>
      <c r="O114" s="148"/>
      <c r="P114" s="148"/>
      <c r="R114" s="150"/>
      <c r="S114" s="150"/>
      <c r="T114" s="185"/>
      <c r="U114" s="157"/>
      <c r="V114" s="156"/>
      <c r="W114" s="154"/>
      <c r="X114" s="185"/>
      <c r="Z114" s="148"/>
      <c r="AA114" s="148"/>
    </row>
    <row r="115" spans="1:27" ht="14.25" hidden="1" customHeight="1">
      <c r="A115" s="181"/>
      <c r="B115" s="553"/>
      <c r="C115" s="554"/>
      <c r="D115" s="455"/>
      <c r="E115" s="456"/>
      <c r="F115" s="180"/>
      <c r="G115" s="465" t="str">
        <f t="shared" si="0"/>
        <v xml:space="preserve"> </v>
      </c>
      <c r="H115" s="465"/>
      <c r="I115" s="465"/>
      <c r="J115" s="465"/>
      <c r="K115" s="179" t="s">
        <v>180</v>
      </c>
      <c r="L115" s="172"/>
      <c r="M115" s="148"/>
      <c r="N115" s="148"/>
      <c r="O115" s="148"/>
      <c r="P115" s="148"/>
      <c r="R115" s="150"/>
      <c r="S115" s="150"/>
      <c r="T115" s="185"/>
      <c r="U115" s="157"/>
      <c r="V115" s="156"/>
      <c r="W115" s="154"/>
      <c r="X115" s="185"/>
      <c r="Z115" s="148"/>
      <c r="AA115" s="148"/>
    </row>
    <row r="116" spans="1:27" ht="14.25" hidden="1" customHeight="1">
      <c r="A116" s="181"/>
      <c r="B116" s="553"/>
      <c r="C116" s="554"/>
      <c r="D116" s="455"/>
      <c r="E116" s="456"/>
      <c r="F116" s="180"/>
      <c r="G116" s="465" t="str">
        <f t="shared" si="0"/>
        <v xml:space="preserve"> </v>
      </c>
      <c r="H116" s="465"/>
      <c r="I116" s="465"/>
      <c r="J116" s="465"/>
      <c r="K116" s="179" t="s">
        <v>179</v>
      </c>
      <c r="L116" s="172"/>
      <c r="M116" s="148"/>
      <c r="N116" s="148"/>
      <c r="O116" s="148"/>
      <c r="P116" s="148"/>
      <c r="R116" s="150"/>
      <c r="S116" s="150"/>
      <c r="T116" s="185"/>
      <c r="U116" s="157"/>
      <c r="V116" s="156"/>
      <c r="W116" s="154"/>
      <c r="X116" s="185"/>
      <c r="Z116" s="148"/>
      <c r="AA116" s="148"/>
    </row>
    <row r="117" spans="1:27" ht="14.25" hidden="1" customHeight="1">
      <c r="A117" s="178">
        <v>10073</v>
      </c>
      <c r="B117" s="450" t="s">
        <v>340</v>
      </c>
      <c r="C117" s="451"/>
      <c r="D117" s="448" t="s">
        <v>339</v>
      </c>
      <c r="E117" s="449"/>
      <c r="F117" s="152"/>
      <c r="G117" s="454" t="str">
        <f t="shared" si="0"/>
        <v>HNÁTEK Karel ml.</v>
      </c>
      <c r="H117" s="454"/>
      <c r="I117" s="454"/>
      <c r="J117" s="454"/>
      <c r="K117" s="172" t="s">
        <v>338</v>
      </c>
      <c r="L117" s="172"/>
      <c r="M117" s="148"/>
      <c r="N117" s="148"/>
      <c r="O117" s="148"/>
      <c r="P117" s="148"/>
      <c r="R117" s="186"/>
      <c r="S117" s="150"/>
      <c r="T117" s="185"/>
      <c r="U117" s="157"/>
      <c r="V117" s="156"/>
      <c r="W117" s="154"/>
      <c r="X117" s="185"/>
      <c r="Z117" s="148"/>
      <c r="AA117" s="148"/>
    </row>
    <row r="118" spans="1:27" ht="14.25" hidden="1" customHeight="1">
      <c r="A118" s="178">
        <v>782</v>
      </c>
      <c r="B118" s="450" t="s">
        <v>337</v>
      </c>
      <c r="C118" s="451"/>
      <c r="D118" s="448" t="s">
        <v>27</v>
      </c>
      <c r="E118" s="449"/>
      <c r="F118" s="152"/>
      <c r="G118" s="454" t="str">
        <f t="shared" si="0"/>
        <v>MÁLEK Miroslav</v>
      </c>
      <c r="H118" s="454"/>
      <c r="I118" s="454"/>
      <c r="J118" s="454"/>
      <c r="K118" s="172" t="s">
        <v>187</v>
      </c>
      <c r="L118" s="172"/>
      <c r="M118" s="148"/>
      <c r="N118" s="148"/>
      <c r="O118" s="148"/>
      <c r="P118" s="148"/>
      <c r="R118" s="186"/>
      <c r="S118" s="150"/>
      <c r="T118" s="185"/>
      <c r="U118" s="185"/>
      <c r="V118" s="185"/>
      <c r="W118" s="185"/>
      <c r="X118" s="185"/>
      <c r="Z118" s="148"/>
      <c r="AA118" s="148"/>
    </row>
    <row r="119" spans="1:27" ht="14.25" hidden="1" customHeight="1">
      <c r="A119" s="178">
        <v>14500</v>
      </c>
      <c r="B119" s="450" t="s">
        <v>336</v>
      </c>
      <c r="C119" s="451"/>
      <c r="D119" s="448" t="s">
        <v>118</v>
      </c>
      <c r="E119" s="449"/>
      <c r="F119" s="152"/>
      <c r="G119" s="454" t="str">
        <f t="shared" si="0"/>
        <v>MICHÁLEK Jaroslav</v>
      </c>
      <c r="H119" s="454"/>
      <c r="I119" s="454"/>
      <c r="J119" s="454"/>
      <c r="K119" s="172" t="s">
        <v>186</v>
      </c>
      <c r="L119" s="172"/>
      <c r="M119" s="148"/>
      <c r="N119" s="148"/>
      <c r="O119" s="148"/>
      <c r="P119" s="148"/>
      <c r="S119" s="150"/>
      <c r="T119" s="149"/>
      <c r="U119" s="149"/>
      <c r="Z119" s="148"/>
      <c r="AA119" s="148"/>
    </row>
    <row r="120" spans="1:27" ht="14.25" hidden="1" customHeight="1">
      <c r="A120" s="178">
        <v>11242</v>
      </c>
      <c r="B120" s="450" t="s">
        <v>335</v>
      </c>
      <c r="C120" s="451"/>
      <c r="D120" s="448" t="s">
        <v>28</v>
      </c>
      <c r="E120" s="449"/>
      <c r="F120" s="152"/>
      <c r="G120" s="454" t="str">
        <f t="shared" si="0"/>
        <v>STOKLASA Petr</v>
      </c>
      <c r="H120" s="454"/>
      <c r="I120" s="454"/>
      <c r="J120" s="454"/>
      <c r="K120" s="172" t="s">
        <v>185</v>
      </c>
      <c r="L120" s="172"/>
      <c r="M120" s="148"/>
      <c r="N120" s="148"/>
      <c r="O120" s="148"/>
      <c r="P120" s="148"/>
      <c r="S120" s="150"/>
      <c r="T120" s="149"/>
      <c r="U120" s="149"/>
      <c r="Z120" s="148"/>
      <c r="AA120" s="148"/>
    </row>
    <row r="121" spans="1:27" ht="14.25" hidden="1" customHeight="1">
      <c r="A121" s="178">
        <v>14519</v>
      </c>
      <c r="B121" s="450" t="s">
        <v>334</v>
      </c>
      <c r="C121" s="451"/>
      <c r="D121" s="448" t="s">
        <v>82</v>
      </c>
      <c r="E121" s="449"/>
      <c r="F121" s="152"/>
      <c r="G121" s="454" t="str">
        <f t="shared" si="0"/>
        <v>ŠVARC Milan</v>
      </c>
      <c r="H121" s="454"/>
      <c r="I121" s="454"/>
      <c r="J121" s="454"/>
      <c r="K121" s="172" t="s">
        <v>184</v>
      </c>
      <c r="L121" s="172"/>
      <c r="M121" s="148"/>
      <c r="N121" s="148"/>
      <c r="O121" s="148"/>
      <c r="P121" s="148"/>
      <c r="S121" s="150"/>
      <c r="T121" s="149"/>
      <c r="U121" s="149"/>
      <c r="Z121" s="148"/>
      <c r="AA121" s="148"/>
    </row>
    <row r="122" spans="1:27" ht="14.25" hidden="1" customHeight="1">
      <c r="A122" s="178">
        <v>14518</v>
      </c>
      <c r="B122" s="450" t="s">
        <v>333</v>
      </c>
      <c r="C122" s="451"/>
      <c r="D122" s="448" t="s">
        <v>332</v>
      </c>
      <c r="E122" s="449"/>
      <c r="F122" s="152"/>
      <c r="G122" s="454" t="str">
        <f t="shared" si="0"/>
        <v>ŠVARCOVÁ  Petra</v>
      </c>
      <c r="H122" s="454"/>
      <c r="I122" s="454"/>
      <c r="J122" s="454"/>
      <c r="K122" s="172" t="s">
        <v>183</v>
      </c>
      <c r="L122" s="172"/>
      <c r="M122" s="148"/>
      <c r="N122" s="148"/>
      <c r="O122" s="148"/>
      <c r="P122" s="148"/>
      <c r="S122" s="150"/>
      <c r="T122" s="149"/>
      <c r="U122" s="149"/>
      <c r="Z122" s="148"/>
      <c r="AA122" s="148"/>
    </row>
    <row r="123" spans="1:27" ht="14.25" hidden="1" customHeight="1">
      <c r="A123" s="178">
        <v>14372</v>
      </c>
      <c r="B123" s="450" t="s">
        <v>331</v>
      </c>
      <c r="C123" s="451"/>
      <c r="D123" s="452" t="s">
        <v>31</v>
      </c>
      <c r="E123" s="449"/>
      <c r="F123" s="152"/>
      <c r="G123" s="454" t="str">
        <f t="shared" si="0"/>
        <v>SVOZÍLEK Jiří</v>
      </c>
      <c r="H123" s="454"/>
      <c r="I123" s="454"/>
      <c r="J123" s="454"/>
      <c r="K123" s="172" t="s">
        <v>182</v>
      </c>
      <c r="L123" s="172"/>
      <c r="M123" s="148"/>
      <c r="N123" s="148"/>
      <c r="O123" s="148"/>
      <c r="P123" s="148"/>
      <c r="S123" s="150"/>
      <c r="T123" s="149"/>
      <c r="U123" s="149"/>
      <c r="Z123" s="148"/>
      <c r="AA123" s="148"/>
    </row>
    <row r="124" spans="1:27" ht="14.25" hidden="1" customHeight="1">
      <c r="A124" s="178"/>
      <c r="B124" s="559"/>
      <c r="C124" s="560"/>
      <c r="D124" s="448"/>
      <c r="E124" s="449"/>
      <c r="F124" s="152"/>
      <c r="G124" s="454" t="str">
        <f t="shared" si="0"/>
        <v xml:space="preserve"> </v>
      </c>
      <c r="H124" s="454"/>
      <c r="I124" s="454"/>
      <c r="J124" s="454"/>
      <c r="K124" s="172" t="s">
        <v>181</v>
      </c>
      <c r="L124" s="172"/>
      <c r="M124" s="148"/>
      <c r="N124" s="148"/>
      <c r="O124" s="148"/>
      <c r="P124" s="148"/>
      <c r="S124" s="150"/>
      <c r="T124" s="149"/>
      <c r="U124" s="149"/>
      <c r="Z124" s="148"/>
      <c r="AA124" s="148"/>
    </row>
    <row r="125" spans="1:27" ht="14.25" hidden="1" customHeight="1">
      <c r="A125" s="178"/>
      <c r="B125" s="559"/>
      <c r="C125" s="560"/>
      <c r="D125" s="448"/>
      <c r="E125" s="449"/>
      <c r="F125" s="152"/>
      <c r="G125" s="454" t="str">
        <f t="shared" si="0"/>
        <v xml:space="preserve"> </v>
      </c>
      <c r="H125" s="454"/>
      <c r="I125" s="454"/>
      <c r="J125" s="454"/>
      <c r="K125" s="172" t="s">
        <v>180</v>
      </c>
      <c r="L125" s="172"/>
      <c r="M125" s="148"/>
      <c r="N125" s="148"/>
      <c r="O125" s="148"/>
      <c r="P125" s="148"/>
      <c r="S125" s="150"/>
      <c r="T125" s="149"/>
      <c r="U125" s="149"/>
      <c r="Z125" s="148"/>
      <c r="AA125" s="148"/>
    </row>
    <row r="126" spans="1:27" ht="14.25" hidden="1" customHeight="1">
      <c r="A126" s="178"/>
      <c r="B126" s="559"/>
      <c r="C126" s="560"/>
      <c r="D126" s="448"/>
      <c r="E126" s="449"/>
      <c r="F126" s="152"/>
      <c r="G126" s="454" t="str">
        <f t="shared" si="0"/>
        <v xml:space="preserve"> </v>
      </c>
      <c r="H126" s="454"/>
      <c r="I126" s="454"/>
      <c r="J126" s="454"/>
      <c r="K126" s="172" t="s">
        <v>179</v>
      </c>
      <c r="L126" s="172"/>
      <c r="M126" s="148"/>
      <c r="O126" s="148"/>
      <c r="P126" s="148"/>
      <c r="S126" s="150"/>
      <c r="T126" s="149"/>
      <c r="U126" s="149"/>
      <c r="Z126" s="148"/>
      <c r="AA126" s="148"/>
    </row>
    <row r="127" spans="1:27" ht="14.25" hidden="1" customHeight="1">
      <c r="A127" s="181">
        <v>5883</v>
      </c>
      <c r="B127" s="459" t="s">
        <v>330</v>
      </c>
      <c r="C127" s="460"/>
      <c r="D127" s="455" t="s">
        <v>31</v>
      </c>
      <c r="E127" s="456"/>
      <c r="F127" s="180"/>
      <c r="G127" s="465" t="str">
        <f t="shared" si="0"/>
        <v>CERNSTEIN Jiří</v>
      </c>
      <c r="H127" s="465"/>
      <c r="I127" s="465"/>
      <c r="J127" s="465"/>
      <c r="K127" s="179" t="s">
        <v>329</v>
      </c>
      <c r="L127" s="184"/>
      <c r="O127" s="148"/>
      <c r="P127" s="148"/>
      <c r="S127" s="150"/>
      <c r="T127" s="149"/>
      <c r="U127" s="149"/>
      <c r="Z127" s="148"/>
      <c r="AA127" s="148"/>
    </row>
    <row r="128" spans="1:27" ht="14.25" hidden="1" customHeight="1">
      <c r="A128" s="181">
        <v>5879</v>
      </c>
      <c r="B128" s="459" t="s">
        <v>328</v>
      </c>
      <c r="C128" s="460"/>
      <c r="D128" s="455" t="s">
        <v>122</v>
      </c>
      <c r="E128" s="456"/>
      <c r="F128" s="180"/>
      <c r="G128" s="465" t="str">
        <f t="shared" si="0"/>
        <v>MAŠEK  Karel</v>
      </c>
      <c r="H128" s="465"/>
      <c r="I128" s="465"/>
      <c r="J128" s="465"/>
      <c r="K128" s="179" t="s">
        <v>187</v>
      </c>
      <c r="L128" s="184"/>
      <c r="O128" s="148"/>
      <c r="P128" s="148"/>
      <c r="S128" s="150"/>
      <c r="T128" s="149"/>
      <c r="U128" s="149"/>
      <c r="Z128" s="148"/>
      <c r="AA128" s="148"/>
    </row>
    <row r="129" spans="1:27" ht="14.25" hidden="1" customHeight="1">
      <c r="A129" s="181">
        <v>10844</v>
      </c>
      <c r="B129" s="459" t="s">
        <v>327</v>
      </c>
      <c r="C129" s="460"/>
      <c r="D129" s="455" t="s">
        <v>38</v>
      </c>
      <c r="E129" s="456"/>
      <c r="F129" s="180"/>
      <c r="G129" s="465" t="str">
        <f t="shared" si="0"/>
        <v>MÍKA Zdeněk</v>
      </c>
      <c r="H129" s="465"/>
      <c r="I129" s="465"/>
      <c r="J129" s="465"/>
      <c r="K129" s="179" t="s">
        <v>186</v>
      </c>
      <c r="L129" s="184"/>
      <c r="O129" s="148"/>
      <c r="P129" s="148"/>
      <c r="S129" s="150"/>
      <c r="T129" s="149"/>
      <c r="U129" s="149"/>
      <c r="Z129" s="148"/>
      <c r="AA129" s="148"/>
    </row>
    <row r="130" spans="1:27" ht="14.25" hidden="1" customHeight="1">
      <c r="A130" s="181">
        <v>18966</v>
      </c>
      <c r="B130" s="459" t="s">
        <v>326</v>
      </c>
      <c r="C130" s="460"/>
      <c r="D130" s="455" t="s">
        <v>118</v>
      </c>
      <c r="E130" s="456"/>
      <c r="F130" s="180"/>
      <c r="G130" s="465" t="str">
        <f t="shared" si="0"/>
        <v>NOVÁK Jaroslav</v>
      </c>
      <c r="H130" s="465"/>
      <c r="I130" s="465"/>
      <c r="J130" s="465"/>
      <c r="K130" s="179" t="s">
        <v>185</v>
      </c>
      <c r="L130" s="184"/>
      <c r="O130" s="148"/>
      <c r="P130" s="148"/>
      <c r="S130" s="150"/>
      <c r="T130" s="149"/>
      <c r="U130" s="149"/>
      <c r="Z130" s="148"/>
      <c r="AA130" s="148"/>
    </row>
    <row r="131" spans="1:27" ht="14.25" hidden="1" customHeight="1">
      <c r="A131" s="181">
        <v>9477</v>
      </c>
      <c r="B131" s="459" t="s">
        <v>325</v>
      </c>
      <c r="C131" s="460"/>
      <c r="D131" s="455" t="s">
        <v>42</v>
      </c>
      <c r="E131" s="456"/>
      <c r="F131" s="180"/>
      <c r="G131" s="465" t="str">
        <f t="shared" si="0"/>
        <v>PETRÁČEK Jan</v>
      </c>
      <c r="H131" s="465"/>
      <c r="I131" s="465"/>
      <c r="J131" s="465"/>
      <c r="K131" s="179" t="s">
        <v>184</v>
      </c>
      <c r="L131" s="184"/>
      <c r="O131" s="148"/>
      <c r="P131" s="148"/>
      <c r="S131" s="150"/>
      <c r="T131" s="149"/>
      <c r="U131" s="149"/>
      <c r="Z131" s="148"/>
      <c r="AA131" s="148"/>
    </row>
    <row r="132" spans="1:27" ht="14.25" hidden="1" customHeight="1">
      <c r="A132" s="181">
        <v>5880</v>
      </c>
      <c r="B132" s="459" t="s">
        <v>324</v>
      </c>
      <c r="C132" s="460"/>
      <c r="D132" s="455" t="s">
        <v>31</v>
      </c>
      <c r="E132" s="456"/>
      <c r="F132" s="180"/>
      <c r="G132" s="465" t="str">
        <f t="shared" si="0"/>
        <v>SVOBODA Jiří</v>
      </c>
      <c r="H132" s="465"/>
      <c r="I132" s="465"/>
      <c r="J132" s="465"/>
      <c r="K132" s="179" t="s">
        <v>183</v>
      </c>
      <c r="L132" s="184"/>
      <c r="O132" s="148"/>
      <c r="P132" s="148"/>
      <c r="S132" s="150"/>
      <c r="T132" s="149"/>
      <c r="U132" s="149"/>
      <c r="Z132" s="148"/>
      <c r="AA132" s="148"/>
    </row>
    <row r="133" spans="1:27" ht="14.25" hidden="1" customHeight="1">
      <c r="A133" s="181">
        <v>9626</v>
      </c>
      <c r="B133" s="459" t="s">
        <v>323</v>
      </c>
      <c r="C133" s="460"/>
      <c r="D133" s="455" t="s">
        <v>31</v>
      </c>
      <c r="E133" s="456"/>
      <c r="F133" s="180"/>
      <c r="G133" s="465" t="str">
        <f t="shared" si="0"/>
        <v>TŘEŠŇÁK  Jiří</v>
      </c>
      <c r="H133" s="465"/>
      <c r="I133" s="465"/>
      <c r="J133" s="465"/>
      <c r="K133" s="179" t="s">
        <v>182</v>
      </c>
      <c r="L133" s="184"/>
      <c r="O133" s="148"/>
      <c r="P133" s="148"/>
      <c r="S133" s="150"/>
      <c r="T133" s="149"/>
      <c r="U133" s="149"/>
      <c r="Z133" s="148"/>
      <c r="AA133" s="148"/>
    </row>
    <row r="134" spans="1:27" ht="14.25" hidden="1" customHeight="1">
      <c r="A134" s="181">
        <v>5881</v>
      </c>
      <c r="B134" s="459" t="s">
        <v>322</v>
      </c>
      <c r="C134" s="460"/>
      <c r="D134" s="455" t="s">
        <v>253</v>
      </c>
      <c r="E134" s="456"/>
      <c r="F134" s="180"/>
      <c r="G134" s="465" t="str">
        <f t="shared" si="0"/>
        <v>ŠRAJER Václav</v>
      </c>
      <c r="H134" s="465"/>
      <c r="I134" s="465"/>
      <c r="J134" s="465"/>
      <c r="K134" s="179" t="s">
        <v>181</v>
      </c>
      <c r="L134" s="184"/>
      <c r="O134" s="148"/>
      <c r="P134" s="148"/>
      <c r="S134" s="150"/>
      <c r="T134" s="149"/>
      <c r="U134" s="149"/>
      <c r="Z134" s="148"/>
      <c r="AA134" s="148"/>
    </row>
    <row r="135" spans="1:27" ht="14.25" hidden="1" customHeight="1">
      <c r="A135" s="181">
        <v>5169</v>
      </c>
      <c r="B135" s="459" t="s">
        <v>321</v>
      </c>
      <c r="C135" s="460"/>
      <c r="D135" s="455" t="s">
        <v>31</v>
      </c>
      <c r="E135" s="456"/>
      <c r="F135" s="180"/>
      <c r="G135" s="465" t="str">
        <f t="shared" si="0"/>
        <v>NOVOTNÝ Jiří</v>
      </c>
      <c r="H135" s="465"/>
      <c r="I135" s="465"/>
      <c r="J135" s="465"/>
      <c r="K135" s="179" t="s">
        <v>180</v>
      </c>
      <c r="L135" s="184"/>
      <c r="O135" s="148"/>
      <c r="P135" s="148"/>
      <c r="S135" s="150"/>
      <c r="T135" s="149"/>
      <c r="U135" s="149"/>
      <c r="Z135" s="148"/>
      <c r="AA135" s="148"/>
    </row>
    <row r="136" spans="1:27" ht="14.25" hidden="1" customHeight="1">
      <c r="A136" s="181"/>
      <c r="B136" s="553"/>
      <c r="C136" s="554"/>
      <c r="D136" s="455"/>
      <c r="E136" s="456"/>
      <c r="F136" s="180"/>
      <c r="G136" s="465" t="str">
        <f t="shared" si="0"/>
        <v xml:space="preserve"> </v>
      </c>
      <c r="H136" s="465"/>
      <c r="I136" s="465"/>
      <c r="J136" s="465"/>
      <c r="K136" s="179" t="s">
        <v>179</v>
      </c>
      <c r="L136" s="184"/>
      <c r="O136" s="148"/>
      <c r="P136" s="148"/>
      <c r="S136" s="150"/>
      <c r="T136" s="149"/>
      <c r="U136" s="149"/>
      <c r="Z136" s="148"/>
      <c r="AA136" s="148"/>
    </row>
    <row r="137" spans="1:27" ht="14.25" hidden="1" customHeight="1">
      <c r="A137" s="178">
        <v>20738</v>
      </c>
      <c r="B137" s="450" t="s">
        <v>320</v>
      </c>
      <c r="C137" s="451"/>
      <c r="D137" s="448" t="s">
        <v>28</v>
      </c>
      <c r="E137" s="449"/>
      <c r="F137" s="152"/>
      <c r="G137" s="454" t="str">
        <f t="shared" si="0"/>
        <v>KŠÍR Petr</v>
      </c>
      <c r="H137" s="454"/>
      <c r="I137" s="454"/>
      <c r="J137" s="454"/>
      <c r="K137" s="172" t="s">
        <v>319</v>
      </c>
      <c r="L137" s="184"/>
      <c r="O137" s="148"/>
      <c r="P137" s="148"/>
      <c r="S137" s="150"/>
      <c r="T137" s="149"/>
      <c r="U137" s="149"/>
      <c r="Z137" s="148"/>
      <c r="AA137" s="148"/>
    </row>
    <row r="138" spans="1:27" ht="14.25" hidden="1" customHeight="1">
      <c r="A138" s="178">
        <v>20740</v>
      </c>
      <c r="B138" s="450" t="s">
        <v>318</v>
      </c>
      <c r="C138" s="451"/>
      <c r="D138" s="448" t="s">
        <v>83</v>
      </c>
      <c r="E138" s="449"/>
      <c r="F138" s="152"/>
      <c r="G138" s="454" t="str">
        <f t="shared" si="0"/>
        <v>KOVÁŘ Martin</v>
      </c>
      <c r="H138" s="454"/>
      <c r="I138" s="454"/>
      <c r="J138" s="454"/>
      <c r="K138" s="172" t="s">
        <v>187</v>
      </c>
      <c r="L138" s="184"/>
      <c r="O138" s="148"/>
      <c r="P138" s="148"/>
      <c r="S138" s="150"/>
      <c r="T138" s="149"/>
      <c r="U138" s="149"/>
      <c r="Z138" s="148"/>
      <c r="AA138" s="148"/>
    </row>
    <row r="139" spans="1:27" ht="14.25" hidden="1" customHeight="1">
      <c r="A139" s="178">
        <v>17966</v>
      </c>
      <c r="B139" s="450" t="s">
        <v>317</v>
      </c>
      <c r="C139" s="451"/>
      <c r="D139" s="448" t="s">
        <v>43</v>
      </c>
      <c r="E139" s="449"/>
      <c r="F139" s="152"/>
      <c r="G139" s="454" t="str">
        <f t="shared" ref="G139:G170" si="1">CONCATENATE(B139," ",D139)</f>
        <v>SMÉKAL Tomáš</v>
      </c>
      <c r="H139" s="454"/>
      <c r="I139" s="454"/>
      <c r="J139" s="454"/>
      <c r="K139" s="172" t="s">
        <v>186</v>
      </c>
      <c r="L139" s="184"/>
      <c r="O139" s="148"/>
      <c r="P139" s="148"/>
      <c r="S139" s="150"/>
      <c r="T139" s="149"/>
      <c r="U139" s="149"/>
      <c r="Z139" s="148"/>
      <c r="AA139" s="148"/>
    </row>
    <row r="140" spans="1:27" ht="14.25" hidden="1" customHeight="1">
      <c r="A140" s="178">
        <v>24518</v>
      </c>
      <c r="B140" s="450" t="s">
        <v>316</v>
      </c>
      <c r="C140" s="451"/>
      <c r="D140" s="448" t="s">
        <v>315</v>
      </c>
      <c r="E140" s="449"/>
      <c r="F140" s="152"/>
      <c r="G140" s="454" t="str">
        <f t="shared" si="1"/>
        <v>JIRSA Lukáš</v>
      </c>
      <c r="H140" s="454"/>
      <c r="I140" s="454"/>
      <c r="J140" s="454"/>
      <c r="K140" s="172" t="s">
        <v>185</v>
      </c>
      <c r="L140" s="184"/>
      <c r="O140" s="148"/>
      <c r="P140" s="148"/>
      <c r="S140" s="150"/>
      <c r="T140" s="149"/>
      <c r="U140" s="149"/>
      <c r="Z140" s="148"/>
      <c r="AA140" s="148"/>
    </row>
    <row r="141" spans="1:27" ht="14.25" hidden="1" customHeight="1">
      <c r="A141" s="178">
        <v>1070</v>
      </c>
      <c r="B141" s="450" t="s">
        <v>314</v>
      </c>
      <c r="C141" s="451"/>
      <c r="D141" s="448" t="s">
        <v>263</v>
      </c>
      <c r="E141" s="449"/>
      <c r="F141" s="152"/>
      <c r="G141" s="454" t="str">
        <f t="shared" si="1"/>
        <v>KLUGANOST Vít</v>
      </c>
      <c r="H141" s="454"/>
      <c r="I141" s="454"/>
      <c r="J141" s="454"/>
      <c r="K141" s="172" t="s">
        <v>184</v>
      </c>
      <c r="L141" s="184"/>
      <c r="O141" s="148"/>
      <c r="P141" s="148"/>
      <c r="S141" s="150"/>
      <c r="T141" s="149"/>
      <c r="U141" s="149"/>
      <c r="Z141" s="148"/>
      <c r="AA141" s="148"/>
    </row>
    <row r="142" spans="1:27" ht="14.25" hidden="1" customHeight="1">
      <c r="A142" s="178">
        <v>18159</v>
      </c>
      <c r="B142" s="450" t="s">
        <v>313</v>
      </c>
      <c r="C142" s="451"/>
      <c r="D142" s="448" t="s">
        <v>83</v>
      </c>
      <c r="E142" s="449"/>
      <c r="F142" s="152"/>
      <c r="G142" s="454" t="str">
        <f t="shared" si="1"/>
        <v>JELÍNEK Martin</v>
      </c>
      <c r="H142" s="454"/>
      <c r="I142" s="454"/>
      <c r="J142" s="454"/>
      <c r="K142" s="172" t="s">
        <v>183</v>
      </c>
      <c r="L142" s="184"/>
      <c r="O142" s="148"/>
      <c r="P142" s="148"/>
      <c r="S142" s="150"/>
      <c r="T142" s="149"/>
      <c r="U142" s="149"/>
      <c r="Z142" s="148"/>
      <c r="AA142" s="148"/>
    </row>
    <row r="143" spans="1:27" ht="14.25" hidden="1" customHeight="1">
      <c r="A143" s="178">
        <v>21157</v>
      </c>
      <c r="B143" s="450" t="s">
        <v>312</v>
      </c>
      <c r="C143" s="451"/>
      <c r="D143" s="448" t="s">
        <v>42</v>
      </c>
      <c r="E143" s="449"/>
      <c r="F143" s="152"/>
      <c r="G143" s="454" t="str">
        <f t="shared" si="1"/>
        <v>LUKÁŠ Jan</v>
      </c>
      <c r="H143" s="454"/>
      <c r="I143" s="454"/>
      <c r="J143" s="454"/>
      <c r="K143" s="172" t="s">
        <v>182</v>
      </c>
      <c r="L143" s="184"/>
      <c r="O143" s="148"/>
      <c r="P143" s="148"/>
      <c r="S143" s="150"/>
      <c r="T143" s="149"/>
      <c r="U143" s="149"/>
      <c r="Z143" s="148"/>
      <c r="AA143" s="148"/>
    </row>
    <row r="144" spans="1:27" hidden="1">
      <c r="A144" s="178">
        <v>20739</v>
      </c>
      <c r="B144" s="450" t="s">
        <v>310</v>
      </c>
      <c r="C144" s="451"/>
      <c r="D144" s="448" t="s">
        <v>311</v>
      </c>
      <c r="E144" s="449"/>
      <c r="F144" s="152"/>
      <c r="G144" s="454" t="str">
        <f t="shared" si="1"/>
        <v>MAŇOUR Ondřej</v>
      </c>
      <c r="H144" s="454"/>
      <c r="I144" s="454"/>
      <c r="J144" s="454"/>
      <c r="K144" s="172" t="s">
        <v>181</v>
      </c>
      <c r="O144" s="148"/>
      <c r="P144" s="148"/>
      <c r="S144" s="150"/>
      <c r="T144" s="149"/>
      <c r="U144" s="149"/>
      <c r="Z144" s="148"/>
      <c r="AA144" s="148"/>
    </row>
    <row r="145" spans="1:27" hidden="1">
      <c r="A145" s="178">
        <v>25350</v>
      </c>
      <c r="B145" s="450" t="s">
        <v>310</v>
      </c>
      <c r="C145" s="451"/>
      <c r="D145" s="452" t="s">
        <v>309</v>
      </c>
      <c r="E145" s="449"/>
      <c r="F145" s="152"/>
      <c r="G145" s="454" t="str">
        <f t="shared" si="1"/>
        <v>MAŇOUR Kryštof</v>
      </c>
      <c r="H145" s="454"/>
      <c r="I145" s="454"/>
      <c r="J145" s="454"/>
      <c r="K145" s="172" t="s">
        <v>180</v>
      </c>
      <c r="O145" s="148"/>
      <c r="P145" s="148"/>
      <c r="S145" s="150"/>
      <c r="T145" s="149"/>
      <c r="U145" s="149"/>
      <c r="Z145" s="148"/>
      <c r="AA145" s="148"/>
    </row>
    <row r="146" spans="1:27" hidden="1">
      <c r="A146" s="178">
        <v>23177</v>
      </c>
      <c r="B146" s="450" t="s">
        <v>308</v>
      </c>
      <c r="C146" s="451"/>
      <c r="D146" s="452" t="s">
        <v>92</v>
      </c>
      <c r="E146" s="453"/>
      <c r="F146" s="152"/>
      <c r="G146" s="454" t="str">
        <f t="shared" si="1"/>
        <v>KAŠPAR Josef</v>
      </c>
      <c r="H146" s="454"/>
      <c r="I146" s="454"/>
      <c r="J146" s="454"/>
      <c r="K146" s="172" t="s">
        <v>179</v>
      </c>
      <c r="O146" s="148"/>
      <c r="P146" s="148"/>
      <c r="S146" s="150"/>
      <c r="T146" s="149"/>
      <c r="U146" s="149"/>
      <c r="Z146" s="148"/>
      <c r="AA146" s="148"/>
    </row>
    <row r="147" spans="1:27" hidden="1">
      <c r="A147" s="181">
        <v>24713</v>
      </c>
      <c r="B147" s="459" t="s">
        <v>307</v>
      </c>
      <c r="C147" s="460"/>
      <c r="D147" s="455" t="s">
        <v>306</v>
      </c>
      <c r="E147" s="456"/>
      <c r="F147" s="180"/>
      <c r="G147" s="465" t="str">
        <f t="shared" si="1"/>
        <v>BANDASOVÁ Ivana</v>
      </c>
      <c r="H147" s="465"/>
      <c r="I147" s="465"/>
      <c r="J147" s="465"/>
      <c r="K147" s="179" t="s">
        <v>305</v>
      </c>
      <c r="O147" s="148"/>
      <c r="P147" s="148"/>
      <c r="S147" s="150"/>
      <c r="T147" s="149"/>
      <c r="U147" s="149"/>
      <c r="Z147" s="148"/>
      <c r="AA147" s="148"/>
    </row>
    <row r="148" spans="1:27" hidden="1">
      <c r="A148" s="181">
        <v>18910</v>
      </c>
      <c r="B148" s="459" t="s">
        <v>304</v>
      </c>
      <c r="C148" s="460"/>
      <c r="D148" s="455" t="s">
        <v>303</v>
      </c>
      <c r="E148" s="456"/>
      <c r="F148" s="180"/>
      <c r="G148" s="465" t="str">
        <f t="shared" si="1"/>
        <v>DYMÁČKOVÁ Markéta</v>
      </c>
      <c r="H148" s="465"/>
      <c r="I148" s="465"/>
      <c r="J148" s="465"/>
      <c r="K148" s="179" t="s">
        <v>187</v>
      </c>
      <c r="O148" s="148"/>
      <c r="P148" s="148"/>
      <c r="S148" s="150"/>
      <c r="T148" s="149"/>
      <c r="U148" s="149"/>
      <c r="Z148" s="148"/>
      <c r="AA148" s="148"/>
    </row>
    <row r="149" spans="1:27" hidden="1">
      <c r="A149" s="181">
        <v>10264</v>
      </c>
      <c r="B149" s="459" t="s">
        <v>302</v>
      </c>
      <c r="C149" s="460"/>
      <c r="D149" s="455" t="s">
        <v>42</v>
      </c>
      <c r="E149" s="456"/>
      <c r="F149" s="180"/>
      <c r="G149" s="465" t="str">
        <f t="shared" si="1"/>
        <v>KRATOCHVIL Jan</v>
      </c>
      <c r="H149" s="465"/>
      <c r="I149" s="465"/>
      <c r="J149" s="465"/>
      <c r="K149" s="179" t="s">
        <v>186</v>
      </c>
      <c r="O149" s="148"/>
      <c r="P149" s="148"/>
      <c r="S149" s="150"/>
      <c r="T149" s="149"/>
      <c r="U149" s="149"/>
      <c r="Z149" s="148"/>
      <c r="AA149" s="148"/>
    </row>
    <row r="150" spans="1:27" hidden="1">
      <c r="A150" s="181">
        <v>21451</v>
      </c>
      <c r="B150" s="459" t="s">
        <v>301</v>
      </c>
      <c r="C150" s="460"/>
      <c r="D150" s="455" t="s">
        <v>28</v>
      </c>
      <c r="E150" s="456"/>
      <c r="F150" s="180"/>
      <c r="G150" s="465" t="str">
        <f t="shared" si="1"/>
        <v>JANATA Petr</v>
      </c>
      <c r="H150" s="465"/>
      <c r="I150" s="465"/>
      <c r="J150" s="465"/>
      <c r="K150" s="179" t="s">
        <v>185</v>
      </c>
      <c r="O150" s="148"/>
      <c r="P150" s="148"/>
      <c r="S150" s="150"/>
      <c r="T150" s="149"/>
      <c r="U150" s="149"/>
      <c r="Z150" s="148"/>
      <c r="AA150" s="148"/>
    </row>
    <row r="151" spans="1:27" hidden="1">
      <c r="A151" s="181">
        <v>12386</v>
      </c>
      <c r="B151" s="459" t="s">
        <v>300</v>
      </c>
      <c r="C151" s="460"/>
      <c r="D151" s="455" t="s">
        <v>43</v>
      </c>
      <c r="E151" s="456"/>
      <c r="F151" s="180"/>
      <c r="G151" s="465" t="str">
        <f t="shared" si="1"/>
        <v>JÍCHA Tomáš</v>
      </c>
      <c r="H151" s="465"/>
      <c r="I151" s="465"/>
      <c r="J151" s="465"/>
      <c r="K151" s="179" t="s">
        <v>184</v>
      </c>
      <c r="O151" s="148"/>
      <c r="P151" s="148"/>
      <c r="S151" s="150"/>
      <c r="T151" s="149"/>
      <c r="U151" s="149"/>
      <c r="Z151" s="148"/>
      <c r="AA151" s="148"/>
    </row>
    <row r="152" spans="1:27" hidden="1">
      <c r="A152" s="181">
        <v>24714</v>
      </c>
      <c r="B152" s="459" t="s">
        <v>299</v>
      </c>
      <c r="C152" s="460"/>
      <c r="D152" s="455" t="s">
        <v>298</v>
      </c>
      <c r="E152" s="456"/>
      <c r="F152" s="180"/>
      <c r="G152" s="465" t="str">
        <f t="shared" si="1"/>
        <v>JIRÁSKOVÁ Gabriela</v>
      </c>
      <c r="H152" s="465"/>
      <c r="I152" s="465"/>
      <c r="J152" s="465"/>
      <c r="K152" s="179" t="s">
        <v>183</v>
      </c>
      <c r="O152" s="148"/>
      <c r="P152" s="148"/>
      <c r="S152" s="150"/>
      <c r="T152" s="149"/>
      <c r="U152" s="149"/>
      <c r="Z152" s="148"/>
      <c r="AA152" s="148"/>
    </row>
    <row r="153" spans="1:27" hidden="1">
      <c r="A153" s="181">
        <v>2590</v>
      </c>
      <c r="B153" s="459" t="s">
        <v>297</v>
      </c>
      <c r="C153" s="460"/>
      <c r="D153" s="455" t="s">
        <v>28</v>
      </c>
      <c r="E153" s="456"/>
      <c r="F153" s="180"/>
      <c r="G153" s="465" t="str">
        <f t="shared" si="1"/>
        <v>KAPAL  Petr</v>
      </c>
      <c r="H153" s="465"/>
      <c r="I153" s="465"/>
      <c r="J153" s="465"/>
      <c r="K153" s="179" t="s">
        <v>182</v>
      </c>
      <c r="O153" s="148"/>
      <c r="P153" s="148"/>
      <c r="S153" s="150"/>
      <c r="T153" s="149"/>
      <c r="U153" s="149"/>
      <c r="Z153" s="148"/>
      <c r="AA153" s="148"/>
    </row>
    <row r="154" spans="1:27" hidden="1">
      <c r="A154" s="181">
        <v>25607</v>
      </c>
      <c r="B154" s="459" t="s">
        <v>296</v>
      </c>
      <c r="C154" s="460"/>
      <c r="D154" s="455" t="s">
        <v>295</v>
      </c>
      <c r="E154" s="456"/>
      <c r="F154" s="180"/>
      <c r="G154" s="465" t="str">
        <f t="shared" si="1"/>
        <v>KAPROVÁ Ludmila</v>
      </c>
      <c r="H154" s="465"/>
      <c r="I154" s="465"/>
      <c r="J154" s="465"/>
      <c r="K154" s="179" t="s">
        <v>181</v>
      </c>
      <c r="O154" s="148"/>
      <c r="P154" s="148"/>
      <c r="S154" s="150"/>
      <c r="T154" s="149"/>
      <c r="U154" s="149"/>
      <c r="Z154" s="148"/>
      <c r="AA154" s="148"/>
    </row>
    <row r="155" spans="1:27" hidden="1">
      <c r="A155" s="181">
        <v>13398</v>
      </c>
      <c r="B155" s="459" t="s">
        <v>205</v>
      </c>
      <c r="C155" s="460"/>
      <c r="D155" s="455" t="s">
        <v>24</v>
      </c>
      <c r="E155" s="456"/>
      <c r="F155" s="180"/>
      <c r="G155" s="465" t="str">
        <f t="shared" si="1"/>
        <v>MUSIL Ladislav</v>
      </c>
      <c r="H155" s="465"/>
      <c r="I155" s="465"/>
      <c r="J155" s="465"/>
      <c r="K155" s="179" t="s">
        <v>180</v>
      </c>
      <c r="O155" s="148"/>
      <c r="P155" s="148"/>
      <c r="S155" s="150"/>
      <c r="T155" s="149"/>
      <c r="U155" s="149"/>
      <c r="Z155" s="148"/>
      <c r="AA155" s="148"/>
    </row>
    <row r="156" spans="1:27" hidden="1">
      <c r="A156" s="181">
        <v>20059</v>
      </c>
      <c r="B156" s="459" t="s">
        <v>294</v>
      </c>
      <c r="C156" s="460"/>
      <c r="D156" s="455" t="s">
        <v>293</v>
      </c>
      <c r="E156" s="456"/>
      <c r="F156" s="180"/>
      <c r="G156" s="465" t="str">
        <f t="shared" si="1"/>
        <v>SOMOLÍKOVÁ  Emílie</v>
      </c>
      <c r="H156" s="465"/>
      <c r="I156" s="465"/>
      <c r="J156" s="465"/>
      <c r="K156" s="179" t="s">
        <v>179</v>
      </c>
      <c r="O156" s="148"/>
      <c r="P156" s="148"/>
      <c r="S156" s="150"/>
      <c r="T156" s="149"/>
      <c r="U156" s="149"/>
      <c r="Z156" s="148"/>
      <c r="AA156" s="148"/>
    </row>
    <row r="157" spans="1:27" hidden="1">
      <c r="A157" s="181">
        <v>21028</v>
      </c>
      <c r="B157" s="459" t="s">
        <v>292</v>
      </c>
      <c r="C157" s="460"/>
      <c r="D157" s="455" t="s">
        <v>291</v>
      </c>
      <c r="E157" s="456"/>
      <c r="F157" s="180"/>
      <c r="G157" s="465" t="str">
        <f t="shared" si="1"/>
        <v>ŠŤOVÍČEK  Pavel</v>
      </c>
      <c r="H157" s="465"/>
      <c r="I157" s="465"/>
      <c r="J157" s="465"/>
      <c r="K157" s="179" t="s">
        <v>178</v>
      </c>
      <c r="O157" s="148"/>
      <c r="P157" s="148"/>
      <c r="S157" s="150"/>
      <c r="T157" s="149"/>
      <c r="U157" s="149"/>
      <c r="Z157" s="148"/>
      <c r="AA157" s="148"/>
    </row>
    <row r="158" spans="1:27" hidden="1">
      <c r="A158" s="181">
        <v>24715</v>
      </c>
      <c r="B158" s="459" t="s">
        <v>290</v>
      </c>
      <c r="C158" s="460"/>
      <c r="D158" s="455" t="s">
        <v>35</v>
      </c>
      <c r="E158" s="456"/>
      <c r="F158" s="180"/>
      <c r="G158" s="465" t="str">
        <f t="shared" si="1"/>
        <v>VÁCLAVKOVÁ Eva</v>
      </c>
      <c r="H158" s="465"/>
      <c r="I158" s="465"/>
      <c r="J158" s="465"/>
      <c r="K158" s="179" t="s">
        <v>177</v>
      </c>
      <c r="O158" s="148"/>
      <c r="P158" s="148"/>
      <c r="S158" s="150"/>
      <c r="T158" s="149"/>
      <c r="U158" s="149"/>
      <c r="Z158" s="148"/>
      <c r="AA158" s="148"/>
    </row>
    <row r="159" spans="1:27" hidden="1">
      <c r="A159" s="181">
        <v>10974</v>
      </c>
      <c r="B159" s="459" t="s">
        <v>289</v>
      </c>
      <c r="C159" s="460"/>
      <c r="D159" s="455" t="s">
        <v>32</v>
      </c>
      <c r="E159" s="456"/>
      <c r="F159" s="180"/>
      <c r="G159" s="465" t="str">
        <f t="shared" si="1"/>
        <v>ZACHAŘ Čeněk</v>
      </c>
      <c r="H159" s="465"/>
      <c r="I159" s="465"/>
      <c r="J159" s="465"/>
      <c r="K159" s="179" t="s">
        <v>176</v>
      </c>
      <c r="O159" s="148"/>
      <c r="P159" s="148"/>
      <c r="S159" s="150"/>
      <c r="T159" s="149"/>
      <c r="U159" s="149"/>
      <c r="Z159" s="148"/>
      <c r="AA159" s="148"/>
    </row>
    <row r="160" spans="1:27" hidden="1">
      <c r="A160" s="178">
        <v>10912</v>
      </c>
      <c r="B160" s="450" t="s">
        <v>288</v>
      </c>
      <c r="C160" s="451"/>
      <c r="D160" s="452" t="s">
        <v>118</v>
      </c>
      <c r="E160" s="449"/>
      <c r="F160" s="152"/>
      <c r="G160" s="454" t="str">
        <f t="shared" si="1"/>
        <v>ŠMEJKAL  Jaroslav</v>
      </c>
      <c r="H160" s="454"/>
      <c r="I160" s="454"/>
      <c r="J160" s="454"/>
      <c r="K160" s="172" t="s">
        <v>287</v>
      </c>
      <c r="O160" s="148"/>
      <c r="P160" s="148"/>
      <c r="S160" s="150"/>
      <c r="T160" s="149"/>
      <c r="U160" s="149"/>
      <c r="Z160" s="148"/>
      <c r="AA160" s="148"/>
    </row>
    <row r="161" spans="1:27" hidden="1">
      <c r="A161" s="178">
        <v>25485</v>
      </c>
      <c r="B161" s="450" t="s">
        <v>286</v>
      </c>
      <c r="C161" s="451"/>
      <c r="D161" s="452" t="s">
        <v>42</v>
      </c>
      <c r="E161" s="449"/>
      <c r="F161" s="152"/>
      <c r="G161" s="454" t="str">
        <f t="shared" si="1"/>
        <v>NECKÁŘ Jan</v>
      </c>
      <c r="H161" s="454"/>
      <c r="I161" s="454"/>
      <c r="J161" s="454"/>
      <c r="K161" s="172" t="s">
        <v>187</v>
      </c>
      <c r="O161" s="148"/>
      <c r="P161" s="148"/>
      <c r="S161" s="150"/>
      <c r="T161" s="149"/>
      <c r="U161" s="149"/>
      <c r="Z161" s="148"/>
      <c r="AA161" s="148"/>
    </row>
    <row r="162" spans="1:27" hidden="1">
      <c r="A162" s="178">
        <v>19667</v>
      </c>
      <c r="B162" s="450" t="s">
        <v>285</v>
      </c>
      <c r="C162" s="451"/>
      <c r="D162" s="452" t="s">
        <v>244</v>
      </c>
      <c r="E162" s="449"/>
      <c r="F162" s="152"/>
      <c r="G162" s="454" t="str">
        <f t="shared" si="1"/>
        <v>VYKOUKOVÁ Jitka</v>
      </c>
      <c r="H162" s="454"/>
      <c r="I162" s="454"/>
      <c r="J162" s="454"/>
      <c r="K162" s="172" t="s">
        <v>186</v>
      </c>
      <c r="O162" s="148"/>
      <c r="P162" s="148"/>
      <c r="S162" s="150"/>
      <c r="T162" s="149"/>
      <c r="U162" s="149"/>
      <c r="Z162" s="148"/>
      <c r="AA162" s="148"/>
    </row>
    <row r="163" spans="1:27" hidden="1">
      <c r="A163" s="178">
        <v>14557</v>
      </c>
      <c r="B163" s="450" t="s">
        <v>284</v>
      </c>
      <c r="C163" s="451"/>
      <c r="D163" s="452" t="s">
        <v>31</v>
      </c>
      <c r="E163" s="449"/>
      <c r="F163" s="152"/>
      <c r="G163" s="454" t="str">
        <f t="shared" si="1"/>
        <v>PETER Jiří</v>
      </c>
      <c r="H163" s="454"/>
      <c r="I163" s="454"/>
      <c r="J163" s="454"/>
      <c r="K163" s="172" t="s">
        <v>185</v>
      </c>
      <c r="O163" s="148"/>
      <c r="P163" s="148"/>
      <c r="S163" s="150"/>
      <c r="T163" s="149"/>
      <c r="U163" s="149"/>
      <c r="Z163" s="148"/>
      <c r="AA163" s="148"/>
    </row>
    <row r="164" spans="1:27" hidden="1">
      <c r="A164" s="178">
        <v>21413</v>
      </c>
      <c r="B164" s="450" t="s">
        <v>283</v>
      </c>
      <c r="C164" s="451"/>
      <c r="D164" s="452" t="s">
        <v>31</v>
      </c>
      <c r="E164" s="449"/>
      <c r="F164" s="152"/>
      <c r="G164" s="454" t="str">
        <f t="shared" si="1"/>
        <v>HAKEN Jiří</v>
      </c>
      <c r="H164" s="454"/>
      <c r="I164" s="454"/>
      <c r="J164" s="454"/>
      <c r="K164" s="172" t="s">
        <v>184</v>
      </c>
      <c r="O164" s="148"/>
      <c r="P164" s="148"/>
      <c r="S164" s="150"/>
      <c r="T164" s="149"/>
      <c r="U164" s="149"/>
      <c r="Z164" s="148"/>
      <c r="AA164" s="148"/>
    </row>
    <row r="165" spans="1:27" hidden="1">
      <c r="A165" s="178">
        <v>1087</v>
      </c>
      <c r="B165" s="450" t="s">
        <v>282</v>
      </c>
      <c r="C165" s="451"/>
      <c r="D165" s="452" t="s">
        <v>281</v>
      </c>
      <c r="E165" s="449"/>
      <c r="F165" s="152"/>
      <c r="G165" s="454" t="str">
        <f t="shared" si="1"/>
        <v>PYTLÍKOVÁ Květa</v>
      </c>
      <c r="H165" s="454"/>
      <c r="I165" s="454"/>
      <c r="J165" s="454"/>
      <c r="K165" s="172" t="s">
        <v>183</v>
      </c>
      <c r="O165" s="148"/>
      <c r="P165" s="148"/>
      <c r="S165" s="150"/>
      <c r="T165" s="149"/>
      <c r="U165" s="149"/>
      <c r="Z165" s="148"/>
      <c r="AA165" s="148"/>
    </row>
    <row r="166" spans="1:27" hidden="1">
      <c r="A166" s="178">
        <v>1305</v>
      </c>
      <c r="B166" s="450" t="s">
        <v>280</v>
      </c>
      <c r="C166" s="451"/>
      <c r="D166" s="452" t="s">
        <v>85</v>
      </c>
      <c r="E166" s="449"/>
      <c r="F166" s="152"/>
      <c r="G166" s="454" t="str">
        <f t="shared" si="1"/>
        <v>MANSFELDOVÁ Jiřina</v>
      </c>
      <c r="H166" s="454"/>
      <c r="I166" s="454"/>
      <c r="J166" s="454"/>
      <c r="K166" s="172" t="s">
        <v>182</v>
      </c>
      <c r="O166" s="148"/>
      <c r="P166" s="148"/>
      <c r="S166" s="150"/>
      <c r="T166" s="149"/>
      <c r="U166" s="149"/>
      <c r="Z166" s="148"/>
      <c r="AA166" s="148"/>
    </row>
    <row r="167" spans="1:27" hidden="1">
      <c r="A167" s="178">
        <v>14349</v>
      </c>
      <c r="B167" s="467" t="s">
        <v>279</v>
      </c>
      <c r="C167" s="468"/>
      <c r="D167" s="463" t="s">
        <v>244</v>
      </c>
      <c r="E167" s="464"/>
      <c r="F167" s="152"/>
      <c r="G167" s="454" t="str">
        <f t="shared" si="1"/>
        <v>RUNTSCHOVÁ Jitka</v>
      </c>
      <c r="H167" s="454"/>
      <c r="I167" s="454"/>
      <c r="J167" s="454"/>
      <c r="K167" s="172" t="s">
        <v>181</v>
      </c>
      <c r="O167" s="148"/>
      <c r="P167" s="148"/>
      <c r="S167" s="150"/>
      <c r="T167" s="149"/>
      <c r="U167" s="149"/>
      <c r="Z167" s="148"/>
      <c r="AA167" s="148"/>
    </row>
    <row r="168" spans="1:27" hidden="1">
      <c r="A168" s="178">
        <v>15944</v>
      </c>
      <c r="B168" s="450" t="s">
        <v>278</v>
      </c>
      <c r="C168" s="451"/>
      <c r="D168" s="452" t="s">
        <v>119</v>
      </c>
      <c r="E168" s="449"/>
      <c r="F168" s="152"/>
      <c r="G168" s="454" t="str">
        <f t="shared" si="1"/>
        <v>PYTLÍK Jakub</v>
      </c>
      <c r="H168" s="454"/>
      <c r="I168" s="454"/>
      <c r="J168" s="454"/>
      <c r="K168" s="172" t="s">
        <v>180</v>
      </c>
      <c r="O168" s="148"/>
      <c r="P168" s="148"/>
      <c r="S168" s="150"/>
      <c r="T168" s="149"/>
      <c r="U168" s="149"/>
      <c r="Z168" s="148"/>
      <c r="AA168" s="148"/>
    </row>
    <row r="169" spans="1:27" hidden="1">
      <c r="A169" s="178"/>
      <c r="B169" s="450"/>
      <c r="C169" s="451"/>
      <c r="D169" s="448"/>
      <c r="E169" s="449"/>
      <c r="F169" s="152"/>
      <c r="G169" s="454" t="str">
        <f t="shared" si="1"/>
        <v xml:space="preserve"> </v>
      </c>
      <c r="H169" s="454"/>
      <c r="I169" s="454"/>
      <c r="J169" s="454"/>
      <c r="K169" s="172" t="s">
        <v>179</v>
      </c>
      <c r="O169" s="148"/>
      <c r="P169" s="148"/>
      <c r="S169" s="150"/>
      <c r="T169" s="149"/>
      <c r="U169" s="149"/>
      <c r="Z169" s="148"/>
      <c r="AA169" s="148"/>
    </row>
    <row r="170" spans="1:27" hidden="1">
      <c r="A170" s="181">
        <v>19845</v>
      </c>
      <c r="B170" s="459" t="s">
        <v>277</v>
      </c>
      <c r="C170" s="460"/>
      <c r="D170" s="455" t="s">
        <v>276</v>
      </c>
      <c r="E170" s="456"/>
      <c r="F170" s="180"/>
      <c r="G170" s="465" t="str">
        <f t="shared" si="1"/>
        <v>VÁVRA Ivo</v>
      </c>
      <c r="H170" s="465"/>
      <c r="I170" s="465"/>
      <c r="J170" s="465"/>
      <c r="K170" s="179" t="s">
        <v>275</v>
      </c>
      <c r="O170" s="148"/>
      <c r="P170" s="148"/>
      <c r="S170" s="150"/>
      <c r="T170" s="149"/>
      <c r="U170" s="149"/>
      <c r="Z170" s="148"/>
      <c r="AA170" s="148"/>
    </row>
    <row r="171" spans="1:27" hidden="1">
      <c r="A171" s="181">
        <v>823</v>
      </c>
      <c r="B171" s="459" t="s">
        <v>274</v>
      </c>
      <c r="C171" s="460"/>
      <c r="D171" s="455" t="s">
        <v>239</v>
      </c>
      <c r="E171" s="456"/>
      <c r="F171" s="180"/>
      <c r="G171" s="465" t="str">
        <f t="shared" ref="G171:G202" si="2">CONCATENATE(B171," ",D171)</f>
        <v>MYŠIČKOVÁ Jana</v>
      </c>
      <c r="H171" s="465"/>
      <c r="I171" s="465"/>
      <c r="J171" s="465"/>
      <c r="K171" s="179" t="s">
        <v>187</v>
      </c>
      <c r="O171" s="148"/>
      <c r="P171" s="148"/>
      <c r="S171" s="150"/>
      <c r="T171" s="149"/>
      <c r="U171" s="149"/>
      <c r="Z171" s="148"/>
      <c r="AA171" s="148"/>
    </row>
    <row r="172" spans="1:27" hidden="1">
      <c r="A172" s="181">
        <v>9966</v>
      </c>
      <c r="B172" s="459" t="s">
        <v>273</v>
      </c>
      <c r="C172" s="460"/>
      <c r="D172" s="455" t="s">
        <v>118</v>
      </c>
      <c r="E172" s="456"/>
      <c r="F172" s="180"/>
      <c r="G172" s="465" t="str">
        <f t="shared" si="2"/>
        <v>BĚLOHLÁVEK Jaroslav</v>
      </c>
      <c r="H172" s="465"/>
      <c r="I172" s="465"/>
      <c r="J172" s="465"/>
      <c r="K172" s="179" t="s">
        <v>186</v>
      </c>
      <c r="O172" s="148"/>
      <c r="P172" s="148"/>
      <c r="S172" s="150"/>
      <c r="T172" s="149"/>
      <c r="U172" s="149"/>
      <c r="Z172" s="148"/>
      <c r="AA172" s="148"/>
    </row>
    <row r="173" spans="1:27" hidden="1">
      <c r="A173" s="181">
        <v>1372</v>
      </c>
      <c r="B173" s="459" t="s">
        <v>272</v>
      </c>
      <c r="C173" s="460"/>
      <c r="D173" s="455" t="s">
        <v>31</v>
      </c>
      <c r="E173" s="456"/>
      <c r="F173" s="180"/>
      <c r="G173" s="465" t="str">
        <f t="shared" si="2"/>
        <v>VILÍMOVSKÝ Jiří</v>
      </c>
      <c r="H173" s="465"/>
      <c r="I173" s="465"/>
      <c r="J173" s="465"/>
      <c r="K173" s="179" t="s">
        <v>185</v>
      </c>
      <c r="O173" s="148"/>
      <c r="P173" s="148"/>
      <c r="S173" s="150"/>
      <c r="T173" s="149"/>
      <c r="U173" s="149"/>
      <c r="Z173" s="148"/>
      <c r="AA173" s="148"/>
    </row>
    <row r="174" spans="1:27" hidden="1">
      <c r="A174" s="181">
        <v>1366</v>
      </c>
      <c r="B174" s="459" t="s">
        <v>257</v>
      </c>
      <c r="C174" s="460"/>
      <c r="D174" s="455" t="s">
        <v>211</v>
      </c>
      <c r="E174" s="456"/>
      <c r="F174" s="180"/>
      <c r="G174" s="465" t="str">
        <f t="shared" si="2"/>
        <v>STRNAD Vladimír</v>
      </c>
      <c r="H174" s="465"/>
      <c r="I174" s="465"/>
      <c r="J174" s="465"/>
      <c r="K174" s="179" t="s">
        <v>184</v>
      </c>
      <c r="O174" s="148"/>
      <c r="P174" s="148"/>
      <c r="S174" s="150"/>
      <c r="T174" s="149"/>
      <c r="U174" s="149"/>
      <c r="Z174" s="148"/>
      <c r="AA174" s="148"/>
    </row>
    <row r="175" spans="1:27" hidden="1">
      <c r="A175" s="181">
        <v>834</v>
      </c>
      <c r="B175" s="459" t="s">
        <v>271</v>
      </c>
      <c r="C175" s="460"/>
      <c r="D175" s="455" t="s">
        <v>270</v>
      </c>
      <c r="E175" s="456"/>
      <c r="F175" s="180"/>
      <c r="G175" s="465" t="str">
        <f t="shared" si="2"/>
        <v>ŠPIČKOVÁ  Johana</v>
      </c>
      <c r="H175" s="465"/>
      <c r="I175" s="465"/>
      <c r="J175" s="465"/>
      <c r="K175" s="179" t="s">
        <v>183</v>
      </c>
      <c r="O175" s="148"/>
      <c r="P175" s="148"/>
      <c r="S175" s="150"/>
      <c r="T175" s="149"/>
      <c r="U175" s="149"/>
      <c r="Z175" s="148"/>
      <c r="AA175" s="148"/>
    </row>
    <row r="176" spans="1:27" hidden="1">
      <c r="A176" s="181">
        <v>13850</v>
      </c>
      <c r="B176" s="459" t="s">
        <v>269</v>
      </c>
      <c r="C176" s="460"/>
      <c r="D176" s="455" t="s">
        <v>122</v>
      </c>
      <c r="E176" s="456"/>
      <c r="F176" s="180"/>
      <c r="G176" s="465" t="str">
        <f t="shared" si="2"/>
        <v>WOLF Karel</v>
      </c>
      <c r="H176" s="465"/>
      <c r="I176" s="465"/>
      <c r="J176" s="465"/>
      <c r="K176" s="179" t="s">
        <v>182</v>
      </c>
      <c r="O176" s="148"/>
      <c r="P176" s="148"/>
      <c r="S176" s="150"/>
      <c r="T176" s="149"/>
      <c r="U176" s="149"/>
      <c r="Z176" s="148"/>
      <c r="AA176" s="148"/>
    </row>
    <row r="177" spans="1:27" hidden="1">
      <c r="A177" s="181">
        <v>21853</v>
      </c>
      <c r="B177" s="459" t="s">
        <v>268</v>
      </c>
      <c r="C177" s="460"/>
      <c r="D177" s="455" t="s">
        <v>122</v>
      </c>
      <c r="E177" s="456"/>
      <c r="F177" s="180"/>
      <c r="G177" s="465" t="str">
        <f t="shared" si="2"/>
        <v>SVITAVSKÝ Karel</v>
      </c>
      <c r="H177" s="465"/>
      <c r="I177" s="465"/>
      <c r="J177" s="465"/>
      <c r="K177" s="179" t="s">
        <v>181</v>
      </c>
      <c r="O177" s="148"/>
      <c r="P177" s="148"/>
      <c r="S177" s="150"/>
      <c r="T177" s="149"/>
      <c r="U177" s="149"/>
      <c r="Z177" s="148"/>
      <c r="AA177" s="148"/>
    </row>
    <row r="178" spans="1:27" hidden="1">
      <c r="A178" s="181"/>
      <c r="B178" s="459"/>
      <c r="C178" s="460"/>
      <c r="D178" s="455"/>
      <c r="E178" s="456"/>
      <c r="F178" s="180"/>
      <c r="G178" s="465" t="str">
        <f t="shared" si="2"/>
        <v xml:space="preserve"> </v>
      </c>
      <c r="H178" s="465"/>
      <c r="I178" s="465"/>
      <c r="J178" s="465"/>
      <c r="K178" s="179" t="s">
        <v>180</v>
      </c>
      <c r="O178" s="148"/>
      <c r="P178" s="148"/>
      <c r="S178" s="150"/>
      <c r="T178" s="149"/>
      <c r="U178" s="149"/>
      <c r="Z178" s="148"/>
      <c r="AA178" s="148"/>
    </row>
    <row r="179" spans="1:27" hidden="1">
      <c r="A179" s="181"/>
      <c r="B179" s="459"/>
      <c r="C179" s="460"/>
      <c r="D179" s="455"/>
      <c r="E179" s="456"/>
      <c r="F179" s="180"/>
      <c r="G179" s="465" t="str">
        <f t="shared" si="2"/>
        <v xml:space="preserve"> </v>
      </c>
      <c r="H179" s="465"/>
      <c r="I179" s="465"/>
      <c r="J179" s="465"/>
      <c r="K179" s="179" t="s">
        <v>179</v>
      </c>
      <c r="O179" s="148"/>
      <c r="P179" s="148"/>
      <c r="S179" s="150"/>
      <c r="T179" s="149"/>
      <c r="U179" s="149"/>
      <c r="Z179" s="148"/>
      <c r="AA179" s="148"/>
    </row>
    <row r="180" spans="1:27" hidden="1">
      <c r="A180" s="178">
        <v>15064</v>
      </c>
      <c r="B180" s="450" t="s">
        <v>267</v>
      </c>
      <c r="C180" s="451"/>
      <c r="D180" s="448" t="s">
        <v>38</v>
      </c>
      <c r="E180" s="449"/>
      <c r="F180" s="152"/>
      <c r="G180" s="454" t="str">
        <f t="shared" si="2"/>
        <v>CEPL Zdeněk</v>
      </c>
      <c r="H180" s="454"/>
      <c r="I180" s="454"/>
      <c r="J180" s="454"/>
      <c r="K180" s="172" t="s">
        <v>266</v>
      </c>
      <c r="O180" s="148"/>
      <c r="P180" s="148"/>
      <c r="S180" s="150"/>
      <c r="T180" s="149"/>
      <c r="U180" s="149"/>
      <c r="Z180" s="148"/>
      <c r="AA180" s="148"/>
    </row>
    <row r="181" spans="1:27" hidden="1">
      <c r="A181" s="178">
        <v>23740</v>
      </c>
      <c r="B181" s="450" t="s">
        <v>265</v>
      </c>
      <c r="C181" s="451"/>
      <c r="D181" s="448" t="s">
        <v>82</v>
      </c>
      <c r="E181" s="449"/>
      <c r="F181" s="152"/>
      <c r="G181" s="454" t="str">
        <f t="shared" si="2"/>
        <v>ČERNÝ Milan</v>
      </c>
      <c r="H181" s="454"/>
      <c r="I181" s="454"/>
      <c r="J181" s="454"/>
      <c r="K181" s="172" t="s">
        <v>187</v>
      </c>
      <c r="O181" s="148"/>
      <c r="P181" s="148"/>
      <c r="S181" s="150"/>
      <c r="T181" s="149"/>
      <c r="U181" s="149"/>
      <c r="Z181" s="148"/>
      <c r="AA181" s="148"/>
    </row>
    <row r="182" spans="1:27" hidden="1">
      <c r="A182" s="178">
        <v>16602</v>
      </c>
      <c r="B182" s="450" t="s">
        <v>264</v>
      </c>
      <c r="C182" s="451"/>
      <c r="D182" s="448" t="s">
        <v>263</v>
      </c>
      <c r="E182" s="449"/>
      <c r="F182" s="152"/>
      <c r="G182" s="454" t="str">
        <f t="shared" si="2"/>
        <v>FIKEJZL Vít</v>
      </c>
      <c r="H182" s="454"/>
      <c r="I182" s="454"/>
      <c r="J182" s="454"/>
      <c r="K182" s="172" t="s">
        <v>186</v>
      </c>
      <c r="O182" s="148"/>
      <c r="P182" s="148"/>
      <c r="S182" s="150"/>
      <c r="T182" s="149"/>
      <c r="U182" s="149"/>
      <c r="Z182" s="148"/>
      <c r="AA182" s="148"/>
    </row>
    <row r="183" spans="1:27" hidden="1">
      <c r="A183" s="178">
        <v>13363</v>
      </c>
      <c r="B183" s="450" t="s">
        <v>262</v>
      </c>
      <c r="C183" s="451"/>
      <c r="D183" s="448" t="s">
        <v>31</v>
      </c>
      <c r="E183" s="449"/>
      <c r="F183" s="152"/>
      <c r="G183" s="454" t="str">
        <f t="shared" si="2"/>
        <v>LANKAŠ Jiří</v>
      </c>
      <c r="H183" s="454"/>
      <c r="I183" s="454"/>
      <c r="J183" s="454"/>
      <c r="K183" s="172" t="s">
        <v>185</v>
      </c>
      <c r="O183" s="148"/>
      <c r="P183" s="148"/>
      <c r="S183" s="150"/>
      <c r="T183" s="149"/>
      <c r="U183" s="149"/>
      <c r="Z183" s="148"/>
      <c r="AA183" s="148"/>
    </row>
    <row r="184" spans="1:27" hidden="1">
      <c r="A184" s="178">
        <v>23739</v>
      </c>
      <c r="B184" s="450" t="s">
        <v>261</v>
      </c>
      <c r="C184" s="451"/>
      <c r="D184" s="448" t="s">
        <v>31</v>
      </c>
      <c r="E184" s="449"/>
      <c r="F184" s="152"/>
      <c r="G184" s="454" t="str">
        <f t="shared" si="2"/>
        <v>NEUMAJER Jiří</v>
      </c>
      <c r="H184" s="454"/>
      <c r="I184" s="454"/>
      <c r="J184" s="454"/>
      <c r="K184" s="172" t="s">
        <v>184</v>
      </c>
      <c r="O184" s="148"/>
      <c r="P184" s="148"/>
      <c r="S184" s="150"/>
      <c r="T184" s="149"/>
      <c r="U184" s="149"/>
      <c r="Z184" s="148"/>
      <c r="AA184" s="148"/>
    </row>
    <row r="185" spans="1:27" hidden="1">
      <c r="A185" s="178">
        <v>1134</v>
      </c>
      <c r="B185" s="450" t="s">
        <v>260</v>
      </c>
      <c r="C185" s="451"/>
      <c r="D185" s="448" t="s">
        <v>27</v>
      </c>
      <c r="E185" s="449"/>
      <c r="F185" s="152"/>
      <c r="G185" s="454" t="str">
        <f t="shared" si="2"/>
        <v>VIKTORIN Miroslav</v>
      </c>
      <c r="H185" s="454"/>
      <c r="I185" s="454"/>
      <c r="J185" s="454"/>
      <c r="K185" s="172" t="s">
        <v>183</v>
      </c>
      <c r="O185" s="148"/>
      <c r="P185" s="148"/>
      <c r="S185" s="150"/>
      <c r="T185" s="149"/>
      <c r="U185" s="149"/>
      <c r="Z185" s="148"/>
      <c r="AA185" s="148"/>
    </row>
    <row r="186" spans="1:27" hidden="1">
      <c r="A186" s="178">
        <v>13562</v>
      </c>
      <c r="B186" s="450" t="s">
        <v>259</v>
      </c>
      <c r="C186" s="451"/>
      <c r="D186" s="448" t="s">
        <v>23</v>
      </c>
      <c r="E186" s="449"/>
      <c r="F186" s="152"/>
      <c r="G186" s="454" t="str">
        <f t="shared" si="2"/>
        <v>SVOBODOVÁ  Kamila</v>
      </c>
      <c r="H186" s="454"/>
      <c r="I186" s="454"/>
      <c r="J186" s="454"/>
      <c r="K186" s="172" t="s">
        <v>182</v>
      </c>
      <c r="O186" s="148"/>
      <c r="P186" s="148"/>
      <c r="S186" s="150"/>
      <c r="T186" s="149"/>
      <c r="U186" s="149"/>
      <c r="Z186" s="148"/>
      <c r="AA186" s="148"/>
    </row>
    <row r="187" spans="1:27" hidden="1">
      <c r="A187" s="178">
        <v>19554</v>
      </c>
      <c r="B187" s="450" t="s">
        <v>258</v>
      </c>
      <c r="C187" s="451"/>
      <c r="D187" s="448" t="s">
        <v>42</v>
      </c>
      <c r="E187" s="449"/>
      <c r="F187" s="152"/>
      <c r="G187" s="454" t="str">
        <f t="shared" si="2"/>
        <v>VÁCHA Jan</v>
      </c>
      <c r="H187" s="454"/>
      <c r="I187" s="454"/>
      <c r="J187" s="454"/>
      <c r="K187" s="172" t="s">
        <v>181</v>
      </c>
      <c r="O187" s="148"/>
      <c r="P187" s="148"/>
      <c r="S187" s="150"/>
      <c r="T187" s="149"/>
      <c r="U187" s="149"/>
      <c r="Z187" s="148"/>
      <c r="AA187" s="148"/>
    </row>
    <row r="188" spans="1:27" hidden="1">
      <c r="A188" s="178"/>
      <c r="B188" s="450"/>
      <c r="C188" s="451"/>
      <c r="D188" s="448"/>
      <c r="E188" s="449"/>
      <c r="F188" s="152"/>
      <c r="G188" s="454" t="str">
        <f t="shared" si="2"/>
        <v xml:space="preserve"> </v>
      </c>
      <c r="H188" s="454"/>
      <c r="I188" s="454"/>
      <c r="J188" s="454"/>
      <c r="K188" s="172" t="s">
        <v>180</v>
      </c>
      <c r="O188" s="148"/>
      <c r="P188" s="148"/>
      <c r="S188" s="150"/>
      <c r="T188" s="149"/>
      <c r="U188" s="149"/>
      <c r="Z188" s="148"/>
      <c r="AA188" s="148"/>
    </row>
    <row r="189" spans="1:27" hidden="1">
      <c r="A189" s="178"/>
      <c r="B189" s="450"/>
      <c r="C189" s="451"/>
      <c r="D189" s="448"/>
      <c r="E189" s="449"/>
      <c r="F189" s="152"/>
      <c r="G189" s="454" t="str">
        <f t="shared" si="2"/>
        <v xml:space="preserve"> </v>
      </c>
      <c r="H189" s="454"/>
      <c r="I189" s="454"/>
      <c r="J189" s="454"/>
      <c r="K189" s="172" t="s">
        <v>179</v>
      </c>
      <c r="O189" s="148"/>
      <c r="P189" s="148"/>
      <c r="S189" s="150"/>
      <c r="T189" s="149"/>
      <c r="U189" s="149"/>
      <c r="Z189" s="148"/>
      <c r="AA189" s="148"/>
    </row>
    <row r="190" spans="1:27" hidden="1">
      <c r="A190" s="181">
        <v>1441</v>
      </c>
      <c r="B190" s="459" t="s">
        <v>257</v>
      </c>
      <c r="C190" s="460"/>
      <c r="D190" s="455" t="s">
        <v>256</v>
      </c>
      <c r="E190" s="456"/>
      <c r="F190" s="180"/>
      <c r="G190" s="566" t="str">
        <f t="shared" si="2"/>
        <v>STRNAD Bohumil</v>
      </c>
      <c r="H190" s="566"/>
      <c r="I190" s="566"/>
      <c r="J190" s="566"/>
      <c r="K190" s="179" t="s">
        <v>255</v>
      </c>
      <c r="O190" s="148"/>
      <c r="P190" s="148"/>
      <c r="S190" s="150"/>
      <c r="T190" s="149"/>
      <c r="U190" s="149"/>
      <c r="Z190" s="148"/>
      <c r="AA190" s="148"/>
    </row>
    <row r="191" spans="1:27" hidden="1">
      <c r="A191" s="181">
        <v>25398</v>
      </c>
      <c r="B191" s="459" t="s">
        <v>254</v>
      </c>
      <c r="C191" s="460"/>
      <c r="D191" s="455" t="s">
        <v>253</v>
      </c>
      <c r="E191" s="456"/>
      <c r="F191" s="180"/>
      <c r="G191" s="566" t="str">
        <f t="shared" si="2"/>
        <v>ŽĎÁREK Václav</v>
      </c>
      <c r="H191" s="566"/>
      <c r="I191" s="566"/>
      <c r="J191" s="566"/>
      <c r="K191" s="179" t="s">
        <v>187</v>
      </c>
      <c r="O191" s="148"/>
      <c r="P191" s="148"/>
      <c r="S191" s="150"/>
      <c r="T191" s="149"/>
      <c r="U191" s="149"/>
      <c r="Z191" s="148"/>
      <c r="AA191" s="148"/>
    </row>
    <row r="192" spans="1:27" hidden="1">
      <c r="A192" s="181">
        <v>22254</v>
      </c>
      <c r="B192" s="459" t="s">
        <v>252</v>
      </c>
      <c r="C192" s="460"/>
      <c r="D192" s="455" t="s">
        <v>251</v>
      </c>
      <c r="E192" s="456"/>
      <c r="F192" s="180"/>
      <c r="G192" s="566" t="str">
        <f t="shared" si="2"/>
        <v>TRUKSA Michal</v>
      </c>
      <c r="H192" s="566"/>
      <c r="I192" s="566"/>
      <c r="J192" s="566"/>
      <c r="K192" s="179" t="s">
        <v>186</v>
      </c>
      <c r="O192" s="148"/>
      <c r="P192" s="148"/>
      <c r="S192" s="150"/>
      <c r="T192" s="149"/>
      <c r="U192" s="149"/>
      <c r="Z192" s="148"/>
      <c r="AA192" s="148"/>
    </row>
    <row r="193" spans="1:27" hidden="1">
      <c r="A193" s="181">
        <v>25538</v>
      </c>
      <c r="B193" s="459" t="s">
        <v>250</v>
      </c>
      <c r="C193" s="460"/>
      <c r="D193" s="455" t="s">
        <v>91</v>
      </c>
      <c r="E193" s="456"/>
      <c r="F193" s="180"/>
      <c r="G193" s="566" t="str">
        <f t="shared" si="2"/>
        <v>BRODIL František</v>
      </c>
      <c r="H193" s="566"/>
      <c r="I193" s="566"/>
      <c r="J193" s="566"/>
      <c r="K193" s="179" t="s">
        <v>185</v>
      </c>
      <c r="O193" s="148"/>
      <c r="P193" s="148"/>
      <c r="S193" s="150"/>
      <c r="T193" s="149"/>
      <c r="U193" s="149"/>
      <c r="Z193" s="148"/>
      <c r="AA193" s="148"/>
    </row>
    <row r="194" spans="1:27" hidden="1">
      <c r="A194" s="181">
        <v>22253</v>
      </c>
      <c r="B194" s="459" t="s">
        <v>249</v>
      </c>
      <c r="C194" s="460"/>
      <c r="D194" s="455" t="s">
        <v>237</v>
      </c>
      <c r="E194" s="456"/>
      <c r="F194" s="180"/>
      <c r="G194" s="566" t="str">
        <f t="shared" si="2"/>
        <v>ŠPAČKOVÁ Lenka</v>
      </c>
      <c r="H194" s="566"/>
      <c r="I194" s="566"/>
      <c r="J194" s="566"/>
      <c r="K194" s="179" t="s">
        <v>184</v>
      </c>
      <c r="O194" s="148"/>
      <c r="P194" s="148"/>
      <c r="S194" s="150"/>
      <c r="T194" s="149"/>
      <c r="U194" s="149"/>
      <c r="Z194" s="148"/>
      <c r="AA194" s="148"/>
    </row>
    <row r="195" spans="1:27" hidden="1">
      <c r="A195" s="181">
        <v>1444</v>
      </c>
      <c r="B195" s="459" t="s">
        <v>248</v>
      </c>
      <c r="C195" s="460"/>
      <c r="D195" s="455" t="s">
        <v>28</v>
      </c>
      <c r="E195" s="456"/>
      <c r="F195" s="180"/>
      <c r="G195" s="566" t="str">
        <f t="shared" si="2"/>
        <v>ŠTĚRBA Petr</v>
      </c>
      <c r="H195" s="566"/>
      <c r="I195" s="566"/>
      <c r="J195" s="566"/>
      <c r="K195" s="179" t="s">
        <v>183</v>
      </c>
      <c r="O195" s="148"/>
      <c r="P195" s="148"/>
      <c r="S195" s="150"/>
      <c r="T195" s="149"/>
      <c r="U195" s="149"/>
      <c r="Z195" s="148"/>
      <c r="AA195" s="148"/>
    </row>
    <row r="196" spans="1:27" hidden="1">
      <c r="A196" s="181">
        <v>5013</v>
      </c>
      <c r="B196" s="459" t="s">
        <v>247</v>
      </c>
      <c r="C196" s="460"/>
      <c r="D196" s="455" t="s">
        <v>122</v>
      </c>
      <c r="E196" s="456"/>
      <c r="F196" s="180"/>
      <c r="G196" s="566" t="str">
        <f t="shared" si="2"/>
        <v>TOMSA Karel</v>
      </c>
      <c r="H196" s="566"/>
      <c r="I196" s="566"/>
      <c r="J196" s="566"/>
      <c r="K196" s="179" t="s">
        <v>182</v>
      </c>
      <c r="O196" s="148"/>
      <c r="P196" s="148"/>
      <c r="S196" s="150"/>
      <c r="T196" s="149"/>
      <c r="U196" s="149"/>
      <c r="Z196" s="148"/>
      <c r="AA196" s="148"/>
    </row>
    <row r="197" spans="1:27" hidden="1">
      <c r="A197" s="181">
        <v>22252</v>
      </c>
      <c r="B197" s="459" t="s">
        <v>246</v>
      </c>
      <c r="C197" s="460"/>
      <c r="D197" s="455" t="s">
        <v>83</v>
      </c>
      <c r="E197" s="456"/>
      <c r="F197" s="180"/>
      <c r="G197" s="566" t="str">
        <f t="shared" si="2"/>
        <v>TOŽIČKA Martin</v>
      </c>
      <c r="H197" s="566"/>
      <c r="I197" s="566"/>
      <c r="J197" s="566"/>
      <c r="K197" s="179" t="s">
        <v>181</v>
      </c>
      <c r="O197" s="148"/>
      <c r="P197" s="148"/>
      <c r="S197" s="150"/>
      <c r="T197" s="149"/>
      <c r="U197" s="149"/>
      <c r="Z197" s="148"/>
      <c r="AA197" s="148"/>
    </row>
    <row r="198" spans="1:27" hidden="1">
      <c r="A198" s="181">
        <v>5778</v>
      </c>
      <c r="B198" s="459" t="s">
        <v>245</v>
      </c>
      <c r="C198" s="460"/>
      <c r="D198" s="455" t="s">
        <v>244</v>
      </c>
      <c r="E198" s="456"/>
      <c r="F198" s="180"/>
      <c r="G198" s="566" t="str">
        <f t="shared" si="2"/>
        <v>RADOSTOVÁ Jitka</v>
      </c>
      <c r="H198" s="566"/>
      <c r="I198" s="566"/>
      <c r="J198" s="566"/>
      <c r="K198" s="179" t="s">
        <v>180</v>
      </c>
      <c r="O198" s="148"/>
      <c r="P198" s="148"/>
      <c r="S198" s="150"/>
      <c r="T198" s="149"/>
      <c r="U198" s="149"/>
      <c r="Z198" s="148"/>
      <c r="AA198" s="148"/>
    </row>
    <row r="199" spans="1:27" hidden="1">
      <c r="A199" s="181"/>
      <c r="B199" s="459"/>
      <c r="C199" s="460"/>
      <c r="D199" s="455"/>
      <c r="E199" s="456"/>
      <c r="F199" s="180"/>
      <c r="G199" s="566" t="str">
        <f t="shared" si="2"/>
        <v xml:space="preserve"> </v>
      </c>
      <c r="H199" s="566"/>
      <c r="I199" s="566"/>
      <c r="J199" s="566"/>
      <c r="K199" s="179" t="s">
        <v>179</v>
      </c>
      <c r="O199" s="148"/>
      <c r="P199" s="148"/>
      <c r="S199" s="150"/>
      <c r="T199" s="149"/>
      <c r="U199" s="149"/>
      <c r="Z199" s="148"/>
      <c r="AA199" s="148"/>
    </row>
    <row r="200" spans="1:27" hidden="1">
      <c r="A200" s="178">
        <v>15542</v>
      </c>
      <c r="B200" s="450" t="s">
        <v>243</v>
      </c>
      <c r="C200" s="451"/>
      <c r="D200" s="452" t="s">
        <v>242</v>
      </c>
      <c r="E200" s="449"/>
      <c r="F200" s="152"/>
      <c r="G200" s="454" t="str">
        <f t="shared" si="2"/>
        <v>KELLNER Miloslav</v>
      </c>
      <c r="H200" s="454"/>
      <c r="I200" s="454"/>
      <c r="J200" s="454"/>
      <c r="K200" s="172" t="s">
        <v>241</v>
      </c>
      <c r="O200" s="148"/>
      <c r="P200" s="148"/>
      <c r="S200" s="150"/>
      <c r="T200" s="149"/>
      <c r="U200" s="149"/>
      <c r="Z200" s="148"/>
      <c r="AA200" s="148"/>
    </row>
    <row r="201" spans="1:27" hidden="1">
      <c r="A201" s="178">
        <v>20100</v>
      </c>
      <c r="B201" s="450" t="s">
        <v>240</v>
      </c>
      <c r="C201" s="451"/>
      <c r="D201" s="452" t="s">
        <v>239</v>
      </c>
      <c r="E201" s="449"/>
      <c r="F201" s="152"/>
      <c r="G201" s="454" t="str">
        <f t="shared" si="2"/>
        <v>VALENTOVÁ  Jana</v>
      </c>
      <c r="H201" s="454"/>
      <c r="I201" s="454"/>
      <c r="J201" s="454"/>
      <c r="K201" s="172" t="s">
        <v>187</v>
      </c>
      <c r="O201" s="148"/>
      <c r="P201" s="148"/>
      <c r="S201" s="150"/>
      <c r="T201" s="149"/>
      <c r="U201" s="149"/>
      <c r="Z201" s="148"/>
      <c r="AA201" s="148"/>
    </row>
    <row r="202" spans="1:27" hidden="1">
      <c r="A202" s="178">
        <v>15538</v>
      </c>
      <c r="B202" s="450" t="s">
        <v>238</v>
      </c>
      <c r="C202" s="451"/>
      <c r="D202" s="452" t="s">
        <v>237</v>
      </c>
      <c r="E202" s="449"/>
      <c r="F202" s="152"/>
      <c r="G202" s="454" t="str">
        <f t="shared" si="2"/>
        <v>KRAUSOVÁ Lenka</v>
      </c>
      <c r="H202" s="454"/>
      <c r="I202" s="454"/>
      <c r="J202" s="454"/>
      <c r="K202" s="172" t="s">
        <v>186</v>
      </c>
      <c r="O202" s="148"/>
      <c r="P202" s="148"/>
      <c r="S202" s="150"/>
      <c r="T202" s="149"/>
      <c r="U202" s="149"/>
      <c r="Z202" s="148"/>
      <c r="AA202" s="148"/>
    </row>
    <row r="203" spans="1:27" hidden="1">
      <c r="A203" s="178">
        <v>15539</v>
      </c>
      <c r="B203" s="450" t="s">
        <v>236</v>
      </c>
      <c r="C203" s="451"/>
      <c r="D203" s="452" t="s">
        <v>24</v>
      </c>
      <c r="E203" s="449"/>
      <c r="F203" s="152"/>
      <c r="G203" s="454" t="str">
        <f t="shared" ref="G203:G234" si="3">CONCATENATE(B203," ",D203)</f>
        <v>HOLEČEK Ladislav</v>
      </c>
      <c r="H203" s="454"/>
      <c r="I203" s="454"/>
      <c r="J203" s="454"/>
      <c r="K203" s="172" t="s">
        <v>185</v>
      </c>
      <c r="O203" s="148"/>
      <c r="P203" s="148"/>
      <c r="S203" s="150"/>
      <c r="T203" s="149"/>
      <c r="U203" s="149"/>
      <c r="Z203" s="148"/>
      <c r="AA203" s="148"/>
    </row>
    <row r="204" spans="1:27" hidden="1">
      <c r="A204" s="178">
        <v>15540</v>
      </c>
      <c r="B204" s="450" t="s">
        <v>235</v>
      </c>
      <c r="C204" s="451"/>
      <c r="D204" s="452" t="s">
        <v>234</v>
      </c>
      <c r="E204" s="449"/>
      <c r="F204" s="152"/>
      <c r="G204" s="454" t="str">
        <f t="shared" si="3"/>
        <v>FIALOVÁ Eliška</v>
      </c>
      <c r="H204" s="454"/>
      <c r="I204" s="454"/>
      <c r="J204" s="454"/>
      <c r="K204" s="172" t="s">
        <v>184</v>
      </c>
      <c r="O204" s="148"/>
      <c r="P204" s="148"/>
      <c r="S204" s="150"/>
      <c r="T204" s="149"/>
      <c r="U204" s="149"/>
      <c r="Z204" s="148"/>
      <c r="AA204" s="148"/>
    </row>
    <row r="205" spans="1:27" hidden="1">
      <c r="A205" s="178">
        <v>15530</v>
      </c>
      <c r="B205" s="450" t="s">
        <v>233</v>
      </c>
      <c r="C205" s="451"/>
      <c r="D205" s="452" t="s">
        <v>42</v>
      </c>
      <c r="E205" s="449"/>
      <c r="F205" s="152"/>
      <c r="G205" s="454" t="str">
        <f t="shared" si="3"/>
        <v>BÁRTL Jan</v>
      </c>
      <c r="H205" s="454"/>
      <c r="I205" s="454"/>
      <c r="J205" s="454"/>
      <c r="K205" s="172" t="s">
        <v>183</v>
      </c>
      <c r="O205" s="148"/>
      <c r="P205" s="148"/>
      <c r="S205" s="150"/>
      <c r="T205" s="149"/>
      <c r="U205" s="149"/>
      <c r="Z205" s="148"/>
      <c r="AA205" s="148"/>
    </row>
    <row r="206" spans="1:27" hidden="1">
      <c r="A206" s="178">
        <v>15533</v>
      </c>
      <c r="B206" s="450" t="s">
        <v>232</v>
      </c>
      <c r="C206" s="451"/>
      <c r="D206" s="452" t="s">
        <v>231</v>
      </c>
      <c r="E206" s="449"/>
      <c r="G206" s="454" t="str">
        <f t="shared" si="3"/>
        <v>ŠTEFANOVÁ  Věra</v>
      </c>
      <c r="H206" s="454"/>
      <c r="I206" s="454"/>
      <c r="J206" s="454"/>
      <c r="K206" s="172" t="s">
        <v>182</v>
      </c>
      <c r="O206" s="148"/>
      <c r="P206" s="148"/>
      <c r="S206" s="150"/>
      <c r="T206" s="149"/>
      <c r="U206" s="149"/>
      <c r="Z206" s="148"/>
      <c r="AA206" s="148"/>
    </row>
    <row r="207" spans="1:27" hidden="1">
      <c r="A207" s="178"/>
      <c r="B207" s="450"/>
      <c r="C207" s="451"/>
      <c r="D207" s="448"/>
      <c r="E207" s="449"/>
      <c r="F207" s="152"/>
      <c r="G207" s="454" t="str">
        <f t="shared" si="3"/>
        <v xml:space="preserve"> </v>
      </c>
      <c r="H207" s="454"/>
      <c r="I207" s="454"/>
      <c r="J207" s="454"/>
      <c r="K207" s="172" t="s">
        <v>181</v>
      </c>
      <c r="O207" s="148"/>
      <c r="P207" s="148"/>
      <c r="S207" s="150"/>
      <c r="T207" s="149"/>
      <c r="U207" s="149"/>
      <c r="Z207" s="148"/>
      <c r="AA207" s="148"/>
    </row>
    <row r="208" spans="1:27" hidden="1">
      <c r="A208" s="178"/>
      <c r="B208" s="450"/>
      <c r="C208" s="451"/>
      <c r="D208" s="448"/>
      <c r="E208" s="449"/>
      <c r="F208" s="152"/>
      <c r="G208" s="454" t="str">
        <f t="shared" si="3"/>
        <v xml:space="preserve"> </v>
      </c>
      <c r="H208" s="454"/>
      <c r="I208" s="454"/>
      <c r="J208" s="454"/>
      <c r="K208" s="172" t="s">
        <v>180</v>
      </c>
      <c r="O208" s="148"/>
      <c r="P208" s="148"/>
      <c r="S208" s="150"/>
      <c r="T208" s="149"/>
      <c r="U208" s="149"/>
      <c r="Z208" s="148"/>
      <c r="AA208" s="148"/>
    </row>
    <row r="209" spans="1:27" hidden="1">
      <c r="A209" s="178"/>
      <c r="B209" s="450"/>
      <c r="C209" s="451"/>
      <c r="D209" s="448"/>
      <c r="E209" s="449"/>
      <c r="F209" s="152"/>
      <c r="G209" s="454" t="str">
        <f t="shared" si="3"/>
        <v xml:space="preserve"> </v>
      </c>
      <c r="H209" s="454"/>
      <c r="I209" s="454"/>
      <c r="J209" s="454"/>
      <c r="K209" s="172" t="s">
        <v>179</v>
      </c>
      <c r="O209" s="148"/>
      <c r="P209" s="148"/>
      <c r="S209" s="150"/>
      <c r="T209" s="149"/>
      <c r="U209" s="149"/>
      <c r="Z209" s="148"/>
      <c r="AA209" s="148"/>
    </row>
    <row r="210" spans="1:27" hidden="1">
      <c r="A210" s="181">
        <v>5052</v>
      </c>
      <c r="B210" s="459" t="s">
        <v>230</v>
      </c>
      <c r="C210" s="460"/>
      <c r="D210" s="455" t="s">
        <v>229</v>
      </c>
      <c r="E210" s="456"/>
      <c r="F210" s="180"/>
      <c r="G210" s="465" t="str">
        <f t="shared" si="3"/>
        <v>HAMPL Vítěslav</v>
      </c>
      <c r="H210" s="465"/>
      <c r="I210" s="465"/>
      <c r="J210" s="465"/>
      <c r="K210" s="179" t="s">
        <v>228</v>
      </c>
      <c r="O210" s="148"/>
      <c r="P210" s="148"/>
      <c r="S210" s="150"/>
      <c r="T210" s="149"/>
      <c r="U210" s="149"/>
      <c r="Z210" s="148"/>
      <c r="AA210" s="148"/>
    </row>
    <row r="211" spans="1:27" hidden="1">
      <c r="A211" s="181">
        <v>1172</v>
      </c>
      <c r="B211" s="459" t="s">
        <v>227</v>
      </c>
      <c r="C211" s="460"/>
      <c r="D211" s="455" t="s">
        <v>28</v>
      </c>
      <c r="E211" s="456"/>
      <c r="F211" s="180"/>
      <c r="G211" s="465" t="str">
        <f t="shared" si="3"/>
        <v>VALTA Petr</v>
      </c>
      <c r="H211" s="465"/>
      <c r="I211" s="465"/>
      <c r="J211" s="465"/>
      <c r="K211" s="179" t="s">
        <v>187</v>
      </c>
      <c r="O211" s="148"/>
      <c r="P211" s="148"/>
      <c r="S211" s="150"/>
      <c r="T211" s="149"/>
      <c r="U211" s="149"/>
      <c r="Z211" s="148"/>
      <c r="AA211" s="148"/>
    </row>
    <row r="212" spans="1:27" hidden="1">
      <c r="A212" s="181">
        <v>4467</v>
      </c>
      <c r="B212" s="459" t="s">
        <v>226</v>
      </c>
      <c r="C212" s="460"/>
      <c r="D212" s="455" t="s">
        <v>88</v>
      </c>
      <c r="E212" s="456"/>
      <c r="F212" s="180"/>
      <c r="G212" s="465" t="str">
        <f t="shared" si="3"/>
        <v>ROUBAL Vojtěch</v>
      </c>
      <c r="H212" s="465"/>
      <c r="I212" s="465"/>
      <c r="J212" s="465"/>
      <c r="K212" s="179" t="s">
        <v>186</v>
      </c>
      <c r="O212" s="148"/>
      <c r="P212" s="148"/>
      <c r="S212" s="150"/>
      <c r="T212" s="149"/>
      <c r="U212" s="149"/>
      <c r="Z212" s="148"/>
      <c r="AA212" s="148"/>
    </row>
    <row r="213" spans="1:27" hidden="1">
      <c r="A213" s="181">
        <v>1163</v>
      </c>
      <c r="B213" s="459" t="s">
        <v>225</v>
      </c>
      <c r="C213" s="460"/>
      <c r="D213" s="455" t="s">
        <v>91</v>
      </c>
      <c r="E213" s="456"/>
      <c r="F213" s="180"/>
      <c r="G213" s="465" t="str">
        <f t="shared" si="3"/>
        <v>PUDIL František</v>
      </c>
      <c r="H213" s="465"/>
      <c r="I213" s="465"/>
      <c r="J213" s="465"/>
      <c r="K213" s="179" t="s">
        <v>185</v>
      </c>
      <c r="O213" s="148"/>
      <c r="P213" s="148"/>
      <c r="S213" s="150"/>
      <c r="T213" s="149"/>
      <c r="U213" s="149"/>
      <c r="Z213" s="148"/>
      <c r="AA213" s="148"/>
    </row>
    <row r="214" spans="1:27" hidden="1">
      <c r="A214" s="181">
        <v>1404</v>
      </c>
      <c r="B214" s="459" t="s">
        <v>224</v>
      </c>
      <c r="C214" s="460"/>
      <c r="D214" s="455" t="s">
        <v>92</v>
      </c>
      <c r="E214" s="456"/>
      <c r="F214" s="180"/>
      <c r="G214" s="465" t="str">
        <f t="shared" si="3"/>
        <v>POKORNÝ Josef</v>
      </c>
      <c r="H214" s="465"/>
      <c r="I214" s="465"/>
      <c r="J214" s="465"/>
      <c r="K214" s="179" t="s">
        <v>184</v>
      </c>
      <c r="O214" s="148"/>
      <c r="P214" s="148"/>
      <c r="S214" s="150"/>
      <c r="T214" s="149"/>
      <c r="U214" s="149"/>
      <c r="Z214" s="148"/>
      <c r="AA214" s="148"/>
    </row>
    <row r="215" spans="1:27" hidden="1">
      <c r="A215" s="181">
        <v>1152</v>
      </c>
      <c r="B215" s="459" t="s">
        <v>223</v>
      </c>
      <c r="C215" s="460"/>
      <c r="D215" s="455" t="s">
        <v>31</v>
      </c>
      <c r="E215" s="456"/>
      <c r="F215" s="180"/>
      <c r="G215" s="465" t="str">
        <f t="shared" si="3"/>
        <v>HOFMAN Jiří</v>
      </c>
      <c r="H215" s="465"/>
      <c r="I215" s="465"/>
      <c r="J215" s="465"/>
      <c r="K215" s="179" t="s">
        <v>183</v>
      </c>
      <c r="O215" s="148"/>
      <c r="P215" s="148"/>
      <c r="S215" s="150"/>
      <c r="T215" s="149"/>
      <c r="U215" s="149"/>
      <c r="Z215" s="148"/>
      <c r="AA215" s="148"/>
    </row>
    <row r="216" spans="1:27" hidden="1">
      <c r="A216" s="181">
        <v>5163</v>
      </c>
      <c r="B216" s="561" t="s">
        <v>222</v>
      </c>
      <c r="C216" s="562"/>
      <c r="D216" s="461" t="s">
        <v>83</v>
      </c>
      <c r="E216" s="462"/>
      <c r="F216" s="180"/>
      <c r="G216" s="465" t="str">
        <f t="shared" si="3"/>
        <v>PODHOLA Martin</v>
      </c>
      <c r="H216" s="465"/>
      <c r="I216" s="465"/>
      <c r="J216" s="465"/>
      <c r="K216" s="179" t="s">
        <v>182</v>
      </c>
      <c r="O216" s="148"/>
      <c r="P216" s="148"/>
      <c r="S216" s="150"/>
      <c r="T216" s="149"/>
      <c r="U216" s="149"/>
      <c r="Z216" s="148"/>
      <c r="AA216" s="148"/>
    </row>
    <row r="217" spans="1:27" hidden="1">
      <c r="A217" s="181"/>
      <c r="B217" s="459"/>
      <c r="C217" s="460"/>
      <c r="D217" s="455"/>
      <c r="E217" s="456"/>
      <c r="F217" s="180"/>
      <c r="G217" s="465" t="str">
        <f t="shared" si="3"/>
        <v xml:space="preserve"> </v>
      </c>
      <c r="H217" s="465"/>
      <c r="I217" s="465"/>
      <c r="J217" s="465"/>
      <c r="K217" s="179" t="s">
        <v>181</v>
      </c>
      <c r="O217" s="148"/>
      <c r="P217" s="148"/>
      <c r="S217" s="150"/>
      <c r="T217" s="149"/>
      <c r="U217" s="149"/>
      <c r="Z217" s="148"/>
      <c r="AA217" s="148"/>
    </row>
    <row r="218" spans="1:27" hidden="1">
      <c r="A218" s="181"/>
      <c r="B218" s="459"/>
      <c r="C218" s="460"/>
      <c r="D218" s="455"/>
      <c r="E218" s="456"/>
      <c r="F218" s="180"/>
      <c r="G218" s="465" t="str">
        <f t="shared" si="3"/>
        <v xml:space="preserve"> </v>
      </c>
      <c r="H218" s="465"/>
      <c r="I218" s="465"/>
      <c r="J218" s="465"/>
      <c r="K218" s="179" t="s">
        <v>180</v>
      </c>
      <c r="O218" s="148"/>
      <c r="P218" s="148"/>
      <c r="S218" s="150"/>
      <c r="T218" s="149"/>
      <c r="U218" s="149"/>
      <c r="Z218" s="148"/>
      <c r="AA218" s="148"/>
    </row>
    <row r="219" spans="1:27" hidden="1">
      <c r="A219" s="181"/>
      <c r="B219" s="459"/>
      <c r="C219" s="460"/>
      <c r="D219" s="455"/>
      <c r="E219" s="456"/>
      <c r="F219" s="180"/>
      <c r="G219" s="465" t="str">
        <f t="shared" si="3"/>
        <v xml:space="preserve"> </v>
      </c>
      <c r="H219" s="465"/>
      <c r="I219" s="465"/>
      <c r="J219" s="465"/>
      <c r="K219" s="179" t="s">
        <v>179</v>
      </c>
      <c r="O219" s="148"/>
      <c r="P219" s="148"/>
      <c r="S219" s="150"/>
      <c r="T219" s="149"/>
      <c r="U219" s="149"/>
      <c r="Z219" s="148"/>
      <c r="AA219" s="148"/>
    </row>
    <row r="220" spans="1:27" hidden="1">
      <c r="A220" s="178">
        <v>23351</v>
      </c>
      <c r="B220" s="450" t="s">
        <v>221</v>
      </c>
      <c r="C220" s="451"/>
      <c r="D220" s="452" t="s">
        <v>38</v>
      </c>
      <c r="E220" s="449"/>
      <c r="F220" s="152"/>
      <c r="G220" s="454" t="str">
        <f t="shared" si="3"/>
        <v>BOHÁČ Zdeněk</v>
      </c>
      <c r="H220" s="454"/>
      <c r="I220" s="454"/>
      <c r="J220" s="454"/>
      <c r="K220" s="172" t="s">
        <v>220</v>
      </c>
      <c r="O220" s="148"/>
      <c r="P220" s="148"/>
      <c r="S220" s="150"/>
      <c r="T220" s="149"/>
      <c r="U220" s="149"/>
      <c r="Z220" s="148"/>
      <c r="AA220" s="148"/>
    </row>
    <row r="221" spans="1:27" hidden="1">
      <c r="A221" s="178">
        <v>926</v>
      </c>
      <c r="B221" s="450" t="s">
        <v>219</v>
      </c>
      <c r="C221" s="451"/>
      <c r="D221" s="452" t="s">
        <v>218</v>
      </c>
      <c r="E221" s="449"/>
      <c r="F221" s="152"/>
      <c r="G221" s="454" t="str">
        <f t="shared" si="3"/>
        <v>BERNÁTEK Bedřich</v>
      </c>
      <c r="H221" s="454"/>
      <c r="I221" s="454"/>
      <c r="J221" s="454"/>
      <c r="K221" s="172" t="s">
        <v>187</v>
      </c>
      <c r="O221" s="148"/>
      <c r="P221" s="148"/>
      <c r="S221" s="150"/>
      <c r="T221" s="149"/>
      <c r="U221" s="149"/>
      <c r="Z221" s="148"/>
      <c r="AA221" s="148"/>
    </row>
    <row r="222" spans="1:27" hidden="1">
      <c r="A222" s="178">
        <v>25584</v>
      </c>
      <c r="B222" s="450" t="s">
        <v>217</v>
      </c>
      <c r="C222" s="451"/>
      <c r="D222" s="452" t="s">
        <v>42</v>
      </c>
      <c r="E222" s="449"/>
      <c r="F222" s="152"/>
      <c r="G222" s="454" t="str">
        <f t="shared" si="3"/>
        <v>POZNER Jan</v>
      </c>
      <c r="H222" s="454"/>
      <c r="I222" s="454"/>
      <c r="J222" s="454"/>
      <c r="K222" s="172" t="s">
        <v>186</v>
      </c>
      <c r="O222" s="148"/>
      <c r="P222" s="148"/>
      <c r="S222" s="150"/>
      <c r="T222" s="149"/>
      <c r="U222" s="149"/>
      <c r="Z222" s="148"/>
      <c r="AA222" s="148"/>
    </row>
    <row r="223" spans="1:27" hidden="1">
      <c r="A223" s="178">
        <v>24644</v>
      </c>
      <c r="B223" s="450" t="s">
        <v>216</v>
      </c>
      <c r="C223" s="451"/>
      <c r="D223" s="452" t="s">
        <v>215</v>
      </c>
      <c r="E223" s="449"/>
      <c r="F223" s="152"/>
      <c r="G223" s="454" t="str">
        <f t="shared" si="3"/>
        <v>SEKERÁK Richard</v>
      </c>
      <c r="H223" s="454"/>
      <c r="I223" s="454"/>
      <c r="J223" s="454"/>
      <c r="K223" s="172" t="s">
        <v>185</v>
      </c>
      <c r="O223" s="148"/>
      <c r="P223" s="148"/>
      <c r="S223" s="150"/>
      <c r="T223" s="149"/>
      <c r="U223" s="149"/>
      <c r="Z223" s="148"/>
      <c r="AA223" s="148"/>
    </row>
    <row r="224" spans="1:27" hidden="1">
      <c r="A224" s="178">
        <v>17154</v>
      </c>
      <c r="B224" s="450" t="s">
        <v>214</v>
      </c>
      <c r="C224" s="451"/>
      <c r="D224" s="452" t="s">
        <v>27</v>
      </c>
      <c r="E224" s="449"/>
      <c r="F224" s="152"/>
      <c r="G224" s="454" t="str">
        <f t="shared" si="3"/>
        <v>ŠOSTÝ Miroslav</v>
      </c>
      <c r="H224" s="454"/>
      <c r="I224" s="454"/>
      <c r="J224" s="454"/>
      <c r="K224" s="172" t="s">
        <v>184</v>
      </c>
      <c r="O224" s="148"/>
      <c r="P224" s="148"/>
      <c r="S224" s="150"/>
      <c r="T224" s="149"/>
      <c r="U224" s="149"/>
      <c r="Z224" s="148"/>
      <c r="AA224" s="148"/>
    </row>
    <row r="225" spans="1:27" hidden="1">
      <c r="A225" s="178">
        <v>932</v>
      </c>
      <c r="B225" s="450" t="s">
        <v>213</v>
      </c>
      <c r="C225" s="451"/>
      <c r="D225" s="452" t="s">
        <v>31</v>
      </c>
      <c r="E225" s="449"/>
      <c r="F225" s="152"/>
      <c r="G225" s="454" t="str">
        <f t="shared" si="3"/>
        <v>CHRDLE Jiří</v>
      </c>
      <c r="H225" s="454"/>
      <c r="I225" s="454"/>
      <c r="J225" s="454"/>
      <c r="K225" s="172" t="s">
        <v>183</v>
      </c>
      <c r="O225" s="148"/>
      <c r="P225" s="148"/>
      <c r="S225" s="150"/>
      <c r="T225" s="149"/>
      <c r="U225" s="149"/>
      <c r="Z225" s="148"/>
      <c r="AA225" s="148"/>
    </row>
    <row r="226" spans="1:27" hidden="1">
      <c r="A226" s="178">
        <v>23581</v>
      </c>
      <c r="B226" s="450" t="s">
        <v>212</v>
      </c>
      <c r="C226" s="451"/>
      <c r="D226" s="448" t="s">
        <v>211</v>
      </c>
      <c r="E226" s="449"/>
      <c r="F226" s="152"/>
      <c r="G226" s="454" t="str">
        <f t="shared" si="3"/>
        <v>DVOŘÁK Vladimír</v>
      </c>
      <c r="H226" s="454"/>
      <c r="I226" s="454"/>
      <c r="J226" s="454"/>
      <c r="K226" s="172" t="s">
        <v>182</v>
      </c>
      <c r="O226" s="148"/>
      <c r="P226" s="148"/>
      <c r="S226" s="150"/>
      <c r="T226" s="149"/>
      <c r="U226" s="149"/>
      <c r="Z226" s="148"/>
      <c r="AA226" s="148"/>
    </row>
    <row r="227" spans="1:27" hidden="1">
      <c r="A227" s="178">
        <v>25585</v>
      </c>
      <c r="B227" s="450" t="s">
        <v>210</v>
      </c>
      <c r="C227" s="451"/>
      <c r="D227" s="448" t="s">
        <v>209</v>
      </c>
      <c r="E227" s="449"/>
      <c r="F227" s="152"/>
      <c r="G227" s="454" t="str">
        <f t="shared" si="3"/>
        <v>ŠEPIČ Michael</v>
      </c>
      <c r="H227" s="454"/>
      <c r="I227" s="454"/>
      <c r="J227" s="454"/>
      <c r="K227" s="172" t="s">
        <v>181</v>
      </c>
      <c r="O227" s="148"/>
      <c r="P227" s="148"/>
      <c r="S227" s="150"/>
      <c r="T227" s="149"/>
      <c r="U227" s="149"/>
      <c r="Z227" s="148"/>
      <c r="AA227" s="148"/>
    </row>
    <row r="228" spans="1:27" hidden="1">
      <c r="A228" s="178"/>
      <c r="B228" s="467"/>
      <c r="C228" s="468"/>
      <c r="D228" s="463"/>
      <c r="E228" s="464"/>
      <c r="F228" s="152"/>
      <c r="G228" s="465" t="str">
        <f t="shared" si="3"/>
        <v xml:space="preserve"> </v>
      </c>
      <c r="H228" s="465"/>
      <c r="I228" s="465"/>
      <c r="J228" s="465"/>
      <c r="K228" s="172" t="s">
        <v>180</v>
      </c>
      <c r="O228" s="148"/>
      <c r="P228" s="148"/>
      <c r="S228" s="150"/>
      <c r="T228" s="149"/>
      <c r="U228" s="149"/>
      <c r="Z228" s="148"/>
      <c r="AA228" s="148"/>
    </row>
    <row r="229" spans="1:27" hidden="1">
      <c r="A229" s="178"/>
      <c r="B229" s="467"/>
      <c r="C229" s="468"/>
      <c r="D229" s="463"/>
      <c r="E229" s="464"/>
      <c r="F229" s="152"/>
      <c r="G229" s="465" t="str">
        <f t="shared" si="3"/>
        <v xml:space="preserve"> </v>
      </c>
      <c r="H229" s="465"/>
      <c r="I229" s="465"/>
      <c r="J229" s="465"/>
      <c r="K229" s="172" t="s">
        <v>179</v>
      </c>
      <c r="O229" s="148"/>
      <c r="P229" s="148"/>
      <c r="S229" s="150"/>
      <c r="T229" s="149"/>
      <c r="U229" s="149"/>
      <c r="Z229" s="148"/>
      <c r="AA229" s="148"/>
    </row>
    <row r="230" spans="1:27" hidden="1">
      <c r="A230" s="181">
        <v>2707</v>
      </c>
      <c r="B230" s="459" t="s">
        <v>208</v>
      </c>
      <c r="C230" s="460"/>
      <c r="D230" s="455" t="s">
        <v>85</v>
      </c>
      <c r="E230" s="456"/>
      <c r="F230" s="180"/>
      <c r="G230" s="465" t="str">
        <f t="shared" si="3"/>
        <v>BERANOVÁ Jiřina</v>
      </c>
      <c r="H230" s="465"/>
      <c r="I230" s="465"/>
      <c r="J230" s="465"/>
      <c r="K230" s="179" t="s">
        <v>207</v>
      </c>
      <c r="O230" s="148"/>
      <c r="P230" s="148"/>
      <c r="S230" s="150"/>
      <c r="T230" s="149"/>
      <c r="U230" s="149"/>
      <c r="Z230" s="148"/>
      <c r="AA230" s="148"/>
    </row>
    <row r="231" spans="1:27" hidden="1">
      <c r="A231" s="181">
        <v>19345</v>
      </c>
      <c r="B231" s="459" t="s">
        <v>206</v>
      </c>
      <c r="C231" s="460"/>
      <c r="D231" s="455" t="s">
        <v>95</v>
      </c>
      <c r="E231" s="456"/>
      <c r="F231" s="180"/>
      <c r="G231" s="465" t="str">
        <f t="shared" si="3"/>
        <v>CHLUMSKÝ Vlastimil</v>
      </c>
      <c r="H231" s="465"/>
      <c r="I231" s="465"/>
      <c r="J231" s="465"/>
      <c r="K231" s="179" t="s">
        <v>187</v>
      </c>
      <c r="O231" s="148"/>
      <c r="P231" s="148"/>
      <c r="S231" s="150"/>
      <c r="T231" s="149"/>
      <c r="U231" s="149"/>
      <c r="Z231" s="148"/>
      <c r="AA231" s="148"/>
    </row>
    <row r="232" spans="1:27" hidden="1">
      <c r="A232" s="181">
        <v>10871</v>
      </c>
      <c r="B232" s="459" t="s">
        <v>205</v>
      </c>
      <c r="C232" s="460"/>
      <c r="D232" s="455" t="s">
        <v>79</v>
      </c>
      <c r="E232" s="456"/>
      <c r="F232" s="180"/>
      <c r="G232" s="465" t="str">
        <f t="shared" si="3"/>
        <v>MUSIL Bohumír</v>
      </c>
      <c r="H232" s="465"/>
      <c r="I232" s="465"/>
      <c r="J232" s="465"/>
      <c r="K232" s="179" t="s">
        <v>186</v>
      </c>
      <c r="O232" s="148"/>
      <c r="P232" s="148"/>
      <c r="S232" s="150"/>
      <c r="T232" s="149"/>
      <c r="U232" s="149"/>
      <c r="Z232" s="148"/>
      <c r="AA232" s="148"/>
    </row>
    <row r="233" spans="1:27" hidden="1">
      <c r="A233" s="181">
        <v>2725</v>
      </c>
      <c r="B233" s="459" t="s">
        <v>204</v>
      </c>
      <c r="C233" s="460"/>
      <c r="D233" s="455" t="s">
        <v>82</v>
      </c>
      <c r="E233" s="456"/>
      <c r="F233" s="180"/>
      <c r="G233" s="465" t="str">
        <f t="shared" si="3"/>
        <v>PERMAN Milan</v>
      </c>
      <c r="H233" s="465"/>
      <c r="I233" s="465"/>
      <c r="J233" s="465"/>
      <c r="K233" s="179" t="s">
        <v>185</v>
      </c>
      <c r="O233" s="148"/>
      <c r="P233" s="148"/>
      <c r="S233" s="150"/>
      <c r="T233" s="149"/>
      <c r="U233" s="149"/>
      <c r="Z233" s="148"/>
      <c r="AA233" s="148"/>
    </row>
    <row r="234" spans="1:27" hidden="1">
      <c r="A234" s="181">
        <v>2705</v>
      </c>
      <c r="B234" s="459" t="s">
        <v>203</v>
      </c>
      <c r="C234" s="460"/>
      <c r="D234" s="455" t="s">
        <v>87</v>
      </c>
      <c r="E234" s="456"/>
      <c r="F234" s="180"/>
      <c r="G234" s="465" t="str">
        <f t="shared" si="3"/>
        <v>ŠVINDLOVÁ Stanislava</v>
      </c>
      <c r="H234" s="465"/>
      <c r="I234" s="465"/>
      <c r="J234" s="465"/>
      <c r="K234" s="179" t="s">
        <v>184</v>
      </c>
      <c r="O234" s="148"/>
      <c r="P234" s="148"/>
      <c r="S234" s="150"/>
      <c r="T234" s="149"/>
      <c r="U234" s="149"/>
      <c r="Z234" s="148"/>
      <c r="AA234" s="148"/>
    </row>
    <row r="235" spans="1:27" hidden="1">
      <c r="A235" s="181">
        <v>853</v>
      </c>
      <c r="B235" s="459" t="s">
        <v>202</v>
      </c>
      <c r="C235" s="460"/>
      <c r="D235" s="455" t="s">
        <v>91</v>
      </c>
      <c r="E235" s="456"/>
      <c r="F235" s="180"/>
      <c r="G235" s="465" t="str">
        <f t="shared" ref="G235:G265" si="4">CONCATENATE(B235," ",D235)</f>
        <v>VONDRÁČEK František</v>
      </c>
      <c r="H235" s="465"/>
      <c r="I235" s="465"/>
      <c r="J235" s="465"/>
      <c r="K235" s="179" t="s">
        <v>183</v>
      </c>
      <c r="O235" s="148"/>
      <c r="P235" s="148"/>
      <c r="S235" s="150"/>
      <c r="T235" s="149"/>
      <c r="U235" s="149"/>
      <c r="Z235" s="148"/>
      <c r="AA235" s="148"/>
    </row>
    <row r="236" spans="1:27" hidden="1">
      <c r="A236" s="182">
        <v>23635</v>
      </c>
      <c r="B236" s="459" t="s">
        <v>201</v>
      </c>
      <c r="C236" s="460"/>
      <c r="D236" s="455" t="s">
        <v>200</v>
      </c>
      <c r="E236" s="456"/>
      <c r="F236" s="180"/>
      <c r="G236" s="465" t="str">
        <f t="shared" si="4"/>
        <v>LÉBL Zbyněk</v>
      </c>
      <c r="H236" s="465"/>
      <c r="I236" s="465"/>
      <c r="J236" s="465"/>
      <c r="K236" s="179" t="s">
        <v>182</v>
      </c>
      <c r="O236" s="148"/>
      <c r="P236" s="148"/>
      <c r="S236" s="150"/>
      <c r="T236" s="149"/>
      <c r="U236" s="149"/>
      <c r="Z236" s="148"/>
      <c r="AA236" s="148"/>
    </row>
    <row r="237" spans="1:27" hidden="1">
      <c r="A237" s="181">
        <v>23693</v>
      </c>
      <c r="B237" s="459" t="s">
        <v>199</v>
      </c>
      <c r="C237" s="460"/>
      <c r="D237" s="455" t="s">
        <v>118</v>
      </c>
      <c r="E237" s="456"/>
      <c r="F237" s="180"/>
      <c r="G237" s="465" t="str">
        <f t="shared" si="4"/>
        <v>ZAHRÁDKA Jaroslav</v>
      </c>
      <c r="H237" s="465"/>
      <c r="I237" s="465"/>
      <c r="J237" s="465"/>
      <c r="K237" s="179" t="s">
        <v>181</v>
      </c>
      <c r="O237" s="148"/>
      <c r="P237" s="148"/>
      <c r="S237" s="150"/>
      <c r="T237" s="149"/>
      <c r="U237" s="149"/>
      <c r="Z237" s="148"/>
      <c r="AA237" s="148"/>
    </row>
    <row r="238" spans="1:27" hidden="1">
      <c r="A238" s="181">
        <v>25453</v>
      </c>
      <c r="B238" s="459" t="s">
        <v>198</v>
      </c>
      <c r="C238" s="460"/>
      <c r="D238" s="455" t="s">
        <v>43</v>
      </c>
      <c r="E238" s="456"/>
      <c r="F238" s="180"/>
      <c r="G238" s="465" t="str">
        <f t="shared" si="4"/>
        <v>EŠTÓK Tomáš</v>
      </c>
      <c r="H238" s="465"/>
      <c r="I238" s="465"/>
      <c r="J238" s="465"/>
      <c r="K238" s="179" t="s">
        <v>180</v>
      </c>
      <c r="O238" s="148"/>
      <c r="P238" s="148"/>
      <c r="S238" s="150"/>
      <c r="T238" s="149"/>
      <c r="U238" s="149"/>
      <c r="Z238" s="148"/>
      <c r="AA238" s="148"/>
    </row>
    <row r="239" spans="1:27" hidden="1">
      <c r="A239" s="181"/>
      <c r="B239" s="459"/>
      <c r="C239" s="460"/>
      <c r="D239" s="455"/>
      <c r="E239" s="456"/>
      <c r="F239" s="180"/>
      <c r="G239" s="465" t="str">
        <f t="shared" si="4"/>
        <v xml:space="preserve"> </v>
      </c>
      <c r="H239" s="465"/>
      <c r="I239" s="465"/>
      <c r="J239" s="465"/>
      <c r="K239" s="179" t="s">
        <v>179</v>
      </c>
      <c r="O239" s="148"/>
      <c r="P239" s="148"/>
      <c r="S239" s="150"/>
      <c r="T239" s="149"/>
      <c r="U239" s="149"/>
      <c r="Z239" s="148"/>
      <c r="AA239" s="148"/>
    </row>
    <row r="240" spans="1:27" hidden="1">
      <c r="A240" s="178">
        <v>20405</v>
      </c>
      <c r="B240" s="450" t="s">
        <v>197</v>
      </c>
      <c r="C240" s="451"/>
      <c r="D240" s="448" t="s">
        <v>119</v>
      </c>
      <c r="E240" s="449"/>
      <c r="F240" s="152"/>
      <c r="G240" s="454" t="str">
        <f t="shared" si="4"/>
        <v>JETMAR Jakub</v>
      </c>
      <c r="H240" s="454"/>
      <c r="I240" s="454"/>
      <c r="J240" s="454"/>
      <c r="K240" s="172" t="s">
        <v>196</v>
      </c>
      <c r="O240" s="148"/>
      <c r="P240" s="148"/>
      <c r="S240" s="150"/>
      <c r="T240" s="149"/>
      <c r="U240" s="149"/>
      <c r="Z240" s="148"/>
      <c r="AA240" s="148"/>
    </row>
    <row r="241" spans="1:27" hidden="1">
      <c r="A241" s="178">
        <v>20150</v>
      </c>
      <c r="B241" s="450" t="s">
        <v>195</v>
      </c>
      <c r="C241" s="451"/>
      <c r="D241" s="448" t="s">
        <v>123</v>
      </c>
      <c r="E241" s="449"/>
      <c r="F241" s="152"/>
      <c r="G241" s="454" t="str">
        <f t="shared" si="4"/>
        <v>HLAVATÁ Lucie</v>
      </c>
      <c r="H241" s="454"/>
      <c r="I241" s="454"/>
      <c r="J241" s="454"/>
      <c r="K241" s="172" t="s">
        <v>187</v>
      </c>
      <c r="O241" s="148"/>
      <c r="P241" s="148"/>
      <c r="S241" s="150"/>
      <c r="T241" s="149"/>
      <c r="U241" s="149"/>
      <c r="Z241" s="148"/>
      <c r="AA241" s="148"/>
    </row>
    <row r="242" spans="1:27" hidden="1">
      <c r="A242" s="178">
        <v>20149</v>
      </c>
      <c r="B242" s="450" t="s">
        <v>194</v>
      </c>
      <c r="C242" s="451"/>
      <c r="D242" s="448" t="s">
        <v>88</v>
      </c>
      <c r="E242" s="449"/>
      <c r="F242" s="152"/>
      <c r="G242" s="454" t="str">
        <f t="shared" si="4"/>
        <v>KOSTELECKÝ Vojtěch</v>
      </c>
      <c r="H242" s="454"/>
      <c r="I242" s="454"/>
      <c r="J242" s="454"/>
      <c r="K242" s="172" t="s">
        <v>186</v>
      </c>
      <c r="O242" s="148"/>
      <c r="P242" s="148"/>
      <c r="S242" s="150"/>
      <c r="T242" s="149"/>
      <c r="U242" s="149"/>
      <c r="Z242" s="148"/>
      <c r="AA242" s="148"/>
    </row>
    <row r="243" spans="1:27" hidden="1">
      <c r="A243" s="178">
        <v>20145</v>
      </c>
      <c r="B243" s="450" t="s">
        <v>193</v>
      </c>
      <c r="C243" s="451"/>
      <c r="D243" s="448" t="s">
        <v>83</v>
      </c>
      <c r="E243" s="449"/>
      <c r="F243" s="152"/>
      <c r="G243" s="454" t="str">
        <f t="shared" si="4"/>
        <v>KOZDERA Martin</v>
      </c>
      <c r="H243" s="454"/>
      <c r="I243" s="454"/>
      <c r="J243" s="454"/>
      <c r="K243" s="172" t="s">
        <v>185</v>
      </c>
      <c r="O243" s="148"/>
      <c r="P243" s="148"/>
      <c r="S243" s="150"/>
      <c r="T243" s="149"/>
      <c r="U243" s="149"/>
      <c r="Z243" s="148"/>
      <c r="AA243" s="148"/>
    </row>
    <row r="244" spans="1:27" hidden="1">
      <c r="A244" s="178">
        <v>20144</v>
      </c>
      <c r="B244" s="450" t="s">
        <v>192</v>
      </c>
      <c r="C244" s="451"/>
      <c r="D244" s="448" t="s">
        <v>43</v>
      </c>
      <c r="E244" s="449"/>
      <c r="F244" s="152"/>
      <c r="G244" s="454" t="str">
        <f t="shared" si="4"/>
        <v>KUDWEIS Tomáš</v>
      </c>
      <c r="H244" s="454"/>
      <c r="I244" s="454"/>
      <c r="J244" s="454"/>
      <c r="K244" s="172" t="s">
        <v>184</v>
      </c>
      <c r="O244" s="148"/>
      <c r="P244" s="148"/>
      <c r="S244" s="150"/>
      <c r="T244" s="149"/>
      <c r="U244" s="149"/>
      <c r="Z244" s="148"/>
      <c r="AA244" s="148"/>
    </row>
    <row r="245" spans="1:27" hidden="1">
      <c r="A245" s="178">
        <v>20148</v>
      </c>
      <c r="B245" s="450" t="s">
        <v>191</v>
      </c>
      <c r="C245" s="451"/>
      <c r="D245" s="448" t="s">
        <v>28</v>
      </c>
      <c r="E245" s="449"/>
      <c r="F245" s="152"/>
      <c r="G245" s="454" t="str">
        <f t="shared" si="4"/>
        <v>PEŘINA Petr</v>
      </c>
      <c r="H245" s="454"/>
      <c r="I245" s="454"/>
      <c r="J245" s="454"/>
      <c r="K245" s="172" t="s">
        <v>183</v>
      </c>
      <c r="O245" s="148"/>
      <c r="P245" s="148"/>
      <c r="S245" s="150"/>
      <c r="T245" s="149"/>
      <c r="U245" s="149"/>
      <c r="Z245" s="148"/>
      <c r="AA245" s="148"/>
    </row>
    <row r="246" spans="1:27" hidden="1">
      <c r="A246" s="178">
        <v>20143</v>
      </c>
      <c r="B246" s="450" t="s">
        <v>190</v>
      </c>
      <c r="C246" s="451"/>
      <c r="D246" s="448" t="s">
        <v>113</v>
      </c>
      <c r="E246" s="449"/>
      <c r="F246" s="152"/>
      <c r="G246" s="454" t="str">
        <f t="shared" si="4"/>
        <v>SEDLÁK Marek</v>
      </c>
      <c r="H246" s="454"/>
      <c r="I246" s="454"/>
      <c r="J246" s="454"/>
      <c r="K246" s="172" t="s">
        <v>182</v>
      </c>
      <c r="O246" s="148"/>
      <c r="P246" s="148"/>
      <c r="S246" s="150"/>
      <c r="T246" s="149"/>
      <c r="U246" s="149"/>
      <c r="Z246" s="148"/>
      <c r="AA246" s="148"/>
    </row>
    <row r="247" spans="1:27" hidden="1">
      <c r="A247" s="178">
        <v>20146</v>
      </c>
      <c r="B247" s="450" t="s">
        <v>189</v>
      </c>
      <c r="C247" s="451"/>
      <c r="D247" s="448" t="s">
        <v>110</v>
      </c>
      <c r="E247" s="449"/>
      <c r="F247" s="152"/>
      <c r="G247" s="454" t="str">
        <f t="shared" si="4"/>
        <v>ŠIMŮNEK Radovan</v>
      </c>
      <c r="H247" s="454"/>
      <c r="I247" s="454"/>
      <c r="J247" s="454"/>
      <c r="K247" s="172" t="s">
        <v>181</v>
      </c>
      <c r="O247" s="148"/>
      <c r="P247" s="148"/>
      <c r="S247" s="150"/>
      <c r="T247" s="149"/>
      <c r="U247" s="149"/>
      <c r="Z247" s="148"/>
      <c r="AA247" s="148"/>
    </row>
    <row r="248" spans="1:27" hidden="1">
      <c r="A248" s="178"/>
      <c r="B248" s="450"/>
      <c r="C248" s="451"/>
      <c r="D248" s="448"/>
      <c r="E248" s="449"/>
      <c r="F248" s="152"/>
      <c r="G248" s="454" t="str">
        <f t="shared" si="4"/>
        <v xml:space="preserve"> </v>
      </c>
      <c r="H248" s="454"/>
      <c r="I248" s="454"/>
      <c r="J248" s="454"/>
      <c r="K248" s="172" t="s">
        <v>180</v>
      </c>
      <c r="O248" s="148"/>
      <c r="P248" s="148"/>
      <c r="S248" s="150"/>
      <c r="T248" s="149"/>
      <c r="U248" s="149"/>
      <c r="Z248" s="148"/>
      <c r="AA248" s="148"/>
    </row>
    <row r="249" spans="1:27" hidden="1">
      <c r="A249" s="178"/>
      <c r="B249" s="450"/>
      <c r="C249" s="451"/>
      <c r="D249" s="448"/>
      <c r="E249" s="449"/>
      <c r="F249" s="152"/>
      <c r="G249" s="454" t="str">
        <f t="shared" si="4"/>
        <v xml:space="preserve"> </v>
      </c>
      <c r="H249" s="454"/>
      <c r="I249" s="454"/>
      <c r="J249" s="454"/>
      <c r="K249" s="172" t="s">
        <v>179</v>
      </c>
      <c r="O249" s="148"/>
      <c r="P249" s="148"/>
      <c r="S249" s="150"/>
      <c r="T249" s="149"/>
      <c r="U249" s="149"/>
      <c r="Z249" s="148"/>
      <c r="AA249" s="148"/>
    </row>
    <row r="250" spans="1:27" hidden="1">
      <c r="A250" s="176">
        <f t="shared" ref="A250:B265" si="5">A73</f>
        <v>23675</v>
      </c>
      <c r="B250" s="457" t="str">
        <f t="shared" si="5"/>
        <v>Málková</v>
      </c>
      <c r="C250" s="458"/>
      <c r="D250" s="555" t="str">
        <f t="shared" ref="D250:D265" si="6">D73</f>
        <v>Marie</v>
      </c>
      <c r="E250" s="556"/>
      <c r="F250" s="175"/>
      <c r="G250" s="572" t="str">
        <f t="shared" si="4"/>
        <v>Málková Marie</v>
      </c>
      <c r="H250" s="572"/>
      <c r="I250" s="572"/>
      <c r="J250" s="572"/>
      <c r="K250" s="173" t="s">
        <v>188</v>
      </c>
      <c r="O250" s="148"/>
      <c r="P250" s="148"/>
      <c r="S250" s="150"/>
      <c r="T250" s="149"/>
      <c r="U250" s="149"/>
      <c r="Z250" s="148"/>
      <c r="AA250" s="148"/>
    </row>
    <row r="251" spans="1:27" hidden="1">
      <c r="A251" s="176">
        <f t="shared" si="5"/>
        <v>0</v>
      </c>
      <c r="B251" s="457">
        <f t="shared" si="5"/>
        <v>0</v>
      </c>
      <c r="C251" s="458"/>
      <c r="D251" s="555">
        <f t="shared" si="6"/>
        <v>0</v>
      </c>
      <c r="E251" s="556"/>
      <c r="F251" s="175"/>
      <c r="G251" s="572" t="str">
        <f t="shared" si="4"/>
        <v>0 0</v>
      </c>
      <c r="H251" s="572"/>
      <c r="I251" s="572"/>
      <c r="J251" s="572"/>
      <c r="K251" s="173" t="s">
        <v>187</v>
      </c>
      <c r="O251" s="148"/>
      <c r="P251" s="148"/>
      <c r="S251" s="150"/>
      <c r="T251" s="149"/>
      <c r="U251" s="149"/>
      <c r="Z251" s="148"/>
      <c r="AA251" s="148"/>
    </row>
    <row r="252" spans="1:27" hidden="1">
      <c r="A252" s="176">
        <f t="shared" si="5"/>
        <v>0</v>
      </c>
      <c r="B252" s="457">
        <f t="shared" si="5"/>
        <v>0</v>
      </c>
      <c r="C252" s="458"/>
      <c r="D252" s="555">
        <f t="shared" si="6"/>
        <v>0</v>
      </c>
      <c r="E252" s="556"/>
      <c r="F252" s="175"/>
      <c r="G252" s="572" t="str">
        <f t="shared" si="4"/>
        <v>0 0</v>
      </c>
      <c r="H252" s="572"/>
      <c r="I252" s="572"/>
      <c r="J252" s="572"/>
      <c r="K252" s="173" t="s">
        <v>186</v>
      </c>
      <c r="O252" s="148"/>
      <c r="P252" s="148"/>
      <c r="S252" s="150"/>
      <c r="T252" s="149"/>
      <c r="U252" s="149"/>
      <c r="Z252" s="148"/>
      <c r="AA252" s="148"/>
    </row>
    <row r="253" spans="1:27" hidden="1">
      <c r="A253" s="176">
        <f t="shared" si="5"/>
        <v>0</v>
      </c>
      <c r="B253" s="457">
        <f t="shared" si="5"/>
        <v>0</v>
      </c>
      <c r="C253" s="458"/>
      <c r="D253" s="555">
        <f t="shared" si="6"/>
        <v>0</v>
      </c>
      <c r="E253" s="556"/>
      <c r="F253" s="175"/>
      <c r="G253" s="572" t="str">
        <f t="shared" si="4"/>
        <v>0 0</v>
      </c>
      <c r="H253" s="572"/>
      <c r="I253" s="572"/>
      <c r="J253" s="572"/>
      <c r="K253" s="173" t="s">
        <v>185</v>
      </c>
      <c r="O253" s="148"/>
      <c r="P253" s="148"/>
      <c r="S253" s="150"/>
      <c r="T253" s="149"/>
      <c r="U253" s="149"/>
      <c r="Z253" s="148"/>
      <c r="AA253" s="148"/>
    </row>
    <row r="254" spans="1:27" hidden="1">
      <c r="A254" s="176">
        <f t="shared" si="5"/>
        <v>0</v>
      </c>
      <c r="B254" s="457">
        <f t="shared" si="5"/>
        <v>0</v>
      </c>
      <c r="C254" s="458"/>
      <c r="D254" s="555">
        <f t="shared" si="6"/>
        <v>0</v>
      </c>
      <c r="E254" s="556"/>
      <c r="F254" s="175"/>
      <c r="G254" s="572" t="str">
        <f t="shared" si="4"/>
        <v>0 0</v>
      </c>
      <c r="H254" s="572"/>
      <c r="I254" s="572"/>
      <c r="J254" s="572"/>
      <c r="K254" s="173" t="s">
        <v>184</v>
      </c>
      <c r="O254" s="148"/>
      <c r="P254" s="148"/>
      <c r="S254" s="150"/>
      <c r="T254" s="149"/>
      <c r="U254" s="149"/>
      <c r="Z254" s="148"/>
      <c r="AA254" s="148"/>
    </row>
    <row r="255" spans="1:27" hidden="1">
      <c r="A255" s="176">
        <f t="shared" si="5"/>
        <v>0</v>
      </c>
      <c r="B255" s="457">
        <f t="shared" si="5"/>
        <v>0</v>
      </c>
      <c r="C255" s="458"/>
      <c r="D255" s="555">
        <f t="shared" si="6"/>
        <v>0</v>
      </c>
      <c r="E255" s="556"/>
      <c r="F255" s="175"/>
      <c r="G255" s="572" t="str">
        <f t="shared" si="4"/>
        <v>0 0</v>
      </c>
      <c r="H255" s="572"/>
      <c r="I255" s="572"/>
      <c r="J255" s="572"/>
      <c r="K255" s="173" t="s">
        <v>183</v>
      </c>
      <c r="O255" s="148"/>
      <c r="P255" s="148"/>
      <c r="S255" s="150"/>
      <c r="T255" s="149"/>
      <c r="U255" s="149"/>
      <c r="Z255" s="148"/>
      <c r="AA255" s="148"/>
    </row>
    <row r="256" spans="1:27" hidden="1">
      <c r="A256" s="176">
        <f t="shared" si="5"/>
        <v>0</v>
      </c>
      <c r="B256" s="457">
        <f t="shared" si="5"/>
        <v>0</v>
      </c>
      <c r="C256" s="458"/>
      <c r="D256" s="555">
        <f t="shared" si="6"/>
        <v>0</v>
      </c>
      <c r="E256" s="556"/>
      <c r="F256" s="175"/>
      <c r="G256" s="572" t="str">
        <f t="shared" si="4"/>
        <v>0 0</v>
      </c>
      <c r="H256" s="572"/>
      <c r="I256" s="572"/>
      <c r="J256" s="572"/>
      <c r="K256" s="173" t="s">
        <v>182</v>
      </c>
      <c r="O256" s="148"/>
      <c r="P256" s="148"/>
      <c r="S256" s="150"/>
      <c r="T256" s="149"/>
      <c r="U256" s="149"/>
      <c r="Z256" s="148"/>
      <c r="AA256" s="148"/>
    </row>
    <row r="257" spans="1:27" hidden="1">
      <c r="A257" s="176">
        <f t="shared" si="5"/>
        <v>0</v>
      </c>
      <c r="B257" s="457">
        <f t="shared" si="5"/>
        <v>0</v>
      </c>
      <c r="C257" s="458"/>
      <c r="D257" s="555">
        <f t="shared" si="6"/>
        <v>0</v>
      </c>
      <c r="E257" s="556"/>
      <c r="F257" s="175"/>
      <c r="G257" s="572" t="str">
        <f t="shared" si="4"/>
        <v>0 0</v>
      </c>
      <c r="H257" s="572"/>
      <c r="I257" s="572"/>
      <c r="J257" s="572"/>
      <c r="K257" s="173" t="s">
        <v>181</v>
      </c>
      <c r="O257" s="148"/>
      <c r="P257" s="148"/>
      <c r="S257" s="150"/>
      <c r="T257" s="149"/>
      <c r="U257" s="149"/>
      <c r="Z257" s="148"/>
      <c r="AA257" s="148"/>
    </row>
    <row r="258" spans="1:27" hidden="1">
      <c r="A258" s="176">
        <f t="shared" si="5"/>
        <v>0</v>
      </c>
      <c r="B258" s="457">
        <f t="shared" si="5"/>
        <v>0</v>
      </c>
      <c r="C258" s="458"/>
      <c r="D258" s="555">
        <f t="shared" si="6"/>
        <v>0</v>
      </c>
      <c r="E258" s="556"/>
      <c r="F258" s="175"/>
      <c r="G258" s="572" t="str">
        <f t="shared" si="4"/>
        <v>0 0</v>
      </c>
      <c r="H258" s="572"/>
      <c r="I258" s="572"/>
      <c r="J258" s="572"/>
      <c r="K258" s="173" t="s">
        <v>180</v>
      </c>
      <c r="O258" s="148"/>
      <c r="P258" s="148"/>
      <c r="S258" s="150"/>
      <c r="T258" s="149"/>
      <c r="U258" s="149"/>
      <c r="Z258" s="148"/>
      <c r="AA258" s="148"/>
    </row>
    <row r="259" spans="1:27" hidden="1">
      <c r="A259" s="176">
        <f t="shared" si="5"/>
        <v>0</v>
      </c>
      <c r="B259" s="457">
        <f t="shared" si="5"/>
        <v>0</v>
      </c>
      <c r="C259" s="458"/>
      <c r="D259" s="555">
        <f t="shared" si="6"/>
        <v>0</v>
      </c>
      <c r="E259" s="556"/>
      <c r="F259" s="175"/>
      <c r="G259" s="572" t="str">
        <f t="shared" si="4"/>
        <v>0 0</v>
      </c>
      <c r="H259" s="572"/>
      <c r="I259" s="572"/>
      <c r="J259" s="572"/>
      <c r="K259" s="173" t="s">
        <v>179</v>
      </c>
      <c r="O259" s="148"/>
      <c r="P259" s="148"/>
      <c r="S259" s="150"/>
      <c r="T259" s="149"/>
      <c r="U259" s="149"/>
      <c r="Z259" s="148"/>
      <c r="AA259" s="148"/>
    </row>
    <row r="260" spans="1:27" hidden="1">
      <c r="A260" s="176">
        <f t="shared" si="5"/>
        <v>0</v>
      </c>
      <c r="B260" s="457">
        <f t="shared" si="5"/>
        <v>0</v>
      </c>
      <c r="C260" s="458"/>
      <c r="D260" s="555">
        <f t="shared" si="6"/>
        <v>0</v>
      </c>
      <c r="E260" s="556"/>
      <c r="F260" s="175"/>
      <c r="G260" s="572" t="str">
        <f t="shared" si="4"/>
        <v>0 0</v>
      </c>
      <c r="H260" s="572"/>
      <c r="I260" s="572"/>
      <c r="J260" s="572"/>
      <c r="K260" s="173" t="s">
        <v>178</v>
      </c>
      <c r="O260" s="148"/>
      <c r="P260" s="148"/>
      <c r="S260" s="150"/>
      <c r="T260" s="149"/>
      <c r="U260" s="149"/>
      <c r="Z260" s="148"/>
      <c r="AA260" s="148"/>
    </row>
    <row r="261" spans="1:27" hidden="1">
      <c r="A261" s="176">
        <f t="shared" si="5"/>
        <v>0</v>
      </c>
      <c r="B261" s="457">
        <f t="shared" si="5"/>
        <v>0</v>
      </c>
      <c r="C261" s="458"/>
      <c r="D261" s="555">
        <f t="shared" si="6"/>
        <v>0</v>
      </c>
      <c r="E261" s="556"/>
      <c r="F261" s="175"/>
      <c r="G261" s="572" t="str">
        <f t="shared" si="4"/>
        <v>0 0</v>
      </c>
      <c r="H261" s="572"/>
      <c r="I261" s="572"/>
      <c r="J261" s="572"/>
      <c r="K261" s="173" t="s">
        <v>177</v>
      </c>
      <c r="O261" s="148"/>
      <c r="P261" s="148"/>
      <c r="S261" s="150"/>
      <c r="T261" s="149"/>
      <c r="U261" s="149"/>
      <c r="Z261" s="148"/>
      <c r="AA261" s="148"/>
    </row>
    <row r="262" spans="1:27" hidden="1">
      <c r="A262" s="176">
        <f t="shared" si="5"/>
        <v>0</v>
      </c>
      <c r="B262" s="457">
        <f t="shared" si="5"/>
        <v>0</v>
      </c>
      <c r="C262" s="458"/>
      <c r="D262" s="555">
        <f t="shared" si="6"/>
        <v>0</v>
      </c>
      <c r="E262" s="556"/>
      <c r="F262" s="175"/>
      <c r="G262" s="572" t="str">
        <f t="shared" si="4"/>
        <v>0 0</v>
      </c>
      <c r="H262" s="572"/>
      <c r="I262" s="572"/>
      <c r="J262" s="572"/>
      <c r="K262" s="173" t="s">
        <v>176</v>
      </c>
      <c r="O262" s="148"/>
      <c r="P262" s="148"/>
      <c r="S262" s="150"/>
      <c r="T262" s="149"/>
      <c r="U262" s="149"/>
      <c r="Z262" s="148"/>
      <c r="AA262" s="148"/>
    </row>
    <row r="263" spans="1:27" hidden="1">
      <c r="A263" s="176">
        <f t="shared" si="5"/>
        <v>0</v>
      </c>
      <c r="B263" s="457">
        <f t="shared" si="5"/>
        <v>0</v>
      </c>
      <c r="C263" s="458"/>
      <c r="D263" s="555">
        <f t="shared" si="6"/>
        <v>0</v>
      </c>
      <c r="E263" s="556"/>
      <c r="F263" s="175"/>
      <c r="G263" s="572" t="str">
        <f t="shared" si="4"/>
        <v>0 0</v>
      </c>
      <c r="H263" s="572"/>
      <c r="I263" s="572"/>
      <c r="J263" s="572"/>
      <c r="K263" s="173" t="s">
        <v>175</v>
      </c>
      <c r="O263" s="148"/>
      <c r="P263" s="148"/>
      <c r="S263" s="150"/>
      <c r="T263" s="149"/>
      <c r="U263" s="149"/>
      <c r="Z263" s="148"/>
      <c r="AA263" s="148"/>
    </row>
    <row r="264" spans="1:27" ht="12.75" hidden="1" customHeight="1">
      <c r="A264" s="176">
        <f t="shared" si="5"/>
        <v>0</v>
      </c>
      <c r="B264" s="457">
        <f t="shared" si="5"/>
        <v>0</v>
      </c>
      <c r="C264" s="458"/>
      <c r="D264" s="555">
        <f t="shared" si="6"/>
        <v>0</v>
      </c>
      <c r="E264" s="556"/>
      <c r="F264" s="175"/>
      <c r="G264" s="572" t="str">
        <f t="shared" si="4"/>
        <v>0 0</v>
      </c>
      <c r="H264" s="572"/>
      <c r="I264" s="572"/>
      <c r="J264" s="572"/>
      <c r="K264" s="173" t="s">
        <v>174</v>
      </c>
      <c r="O264" s="148"/>
      <c r="P264" s="148"/>
      <c r="S264" s="150"/>
      <c r="T264" s="149"/>
      <c r="U264" s="149"/>
      <c r="Z264" s="148"/>
      <c r="AA264" s="148"/>
    </row>
    <row r="265" spans="1:27" ht="12.75" hidden="1" customHeight="1">
      <c r="A265" s="176">
        <f t="shared" si="5"/>
        <v>0</v>
      </c>
      <c r="B265" s="457">
        <f t="shared" si="5"/>
        <v>0</v>
      </c>
      <c r="C265" s="458"/>
      <c r="D265" s="555">
        <f t="shared" si="6"/>
        <v>0</v>
      </c>
      <c r="E265" s="556"/>
      <c r="F265" s="175"/>
      <c r="G265" s="572" t="str">
        <f t="shared" si="4"/>
        <v>0 0</v>
      </c>
      <c r="H265" s="572"/>
      <c r="I265" s="572"/>
      <c r="J265" s="572"/>
      <c r="K265" s="173" t="s">
        <v>173</v>
      </c>
      <c r="O265" s="148"/>
      <c r="P265" s="148"/>
      <c r="S265" s="150"/>
      <c r="T265" s="149"/>
      <c r="U265" s="149"/>
      <c r="Z265" s="148"/>
      <c r="AA265" s="148"/>
    </row>
    <row r="266" spans="1:27" ht="12.75" hidden="1" customHeight="1">
      <c r="A266" s="152"/>
      <c r="B266" s="152"/>
      <c r="C266" s="152"/>
      <c r="D266" s="152"/>
      <c r="E266" s="152"/>
      <c r="F266" s="152"/>
      <c r="G266" s="152"/>
      <c r="H266" s="152"/>
      <c r="J266" s="172"/>
      <c r="L266" s="151"/>
      <c r="O266" s="148"/>
      <c r="P266" s="148"/>
      <c r="S266" s="150"/>
      <c r="T266" s="149"/>
      <c r="U266" s="149"/>
      <c r="Z266" s="148"/>
      <c r="AA266" s="148"/>
    </row>
    <row r="267" spans="1:27" ht="11.25" customHeight="1">
      <c r="A267" s="171" t="s">
        <v>172</v>
      </c>
      <c r="B267" s="591" t="s">
        <v>171</v>
      </c>
      <c r="C267" s="591"/>
      <c r="D267" s="591"/>
      <c r="E267" s="592" t="s">
        <v>170</v>
      </c>
      <c r="F267" s="592"/>
      <c r="G267" s="592"/>
      <c r="H267" s="592"/>
      <c r="I267" s="592" t="s">
        <v>169</v>
      </c>
      <c r="J267" s="592"/>
      <c r="K267" s="170"/>
      <c r="L267" s="590" t="s">
        <v>168</v>
      </c>
      <c r="M267" s="590"/>
      <c r="N267" s="590"/>
      <c r="O267" s="573"/>
      <c r="P267" s="573"/>
      <c r="Q267" s="573"/>
      <c r="R267" s="573"/>
      <c r="V267" s="169"/>
      <c r="W267" s="168"/>
      <c r="X267" s="168"/>
      <c r="Y267" s="168"/>
      <c r="Z267" s="168"/>
      <c r="AA267" s="168"/>
    </row>
    <row r="268" spans="1:27" ht="13.5" customHeight="1">
      <c r="A268" s="166"/>
      <c r="B268" s="167" t="s">
        <v>167</v>
      </c>
      <c r="C268" s="165"/>
      <c r="D268" s="165"/>
      <c r="E268" s="165" t="s">
        <v>166</v>
      </c>
      <c r="F268" s="165"/>
      <c r="G268" s="165"/>
      <c r="H268" s="165"/>
      <c r="I268" s="165" t="s">
        <v>100</v>
      </c>
      <c r="J268" s="165"/>
      <c r="K268" s="165"/>
      <c r="L268" s="166" t="s">
        <v>131</v>
      </c>
      <c r="M268" s="165" t="s">
        <v>165</v>
      </c>
      <c r="N268" s="165"/>
      <c r="O268" s="160"/>
      <c r="P268" s="159"/>
      <c r="Q268" s="159"/>
      <c r="R268" s="159"/>
      <c r="S268" s="159"/>
      <c r="V268" s="158"/>
      <c r="W268" s="157"/>
      <c r="X268" s="156"/>
      <c r="Y268" s="155"/>
      <c r="Z268" s="154"/>
      <c r="AA268" s="153"/>
    </row>
    <row r="269" spans="1:27" ht="13.5" customHeight="1">
      <c r="A269" s="164"/>
      <c r="B269" s="163" t="s">
        <v>164</v>
      </c>
      <c r="C269" s="161"/>
      <c r="D269" s="161"/>
      <c r="E269" s="161" t="s">
        <v>163</v>
      </c>
      <c r="F269" s="161"/>
      <c r="G269" s="161"/>
      <c r="H269" s="161"/>
      <c r="I269" s="161" t="s">
        <v>162</v>
      </c>
      <c r="J269" s="161"/>
      <c r="K269" s="161"/>
      <c r="L269" s="162" t="s">
        <v>133</v>
      </c>
      <c r="M269" s="161" t="s">
        <v>137</v>
      </c>
      <c r="N269" s="161"/>
      <c r="O269" s="160"/>
      <c r="P269" s="159"/>
      <c r="Q269" s="159"/>
      <c r="R269" s="159"/>
      <c r="S269" s="159"/>
      <c r="V269" s="158"/>
      <c r="W269" s="157"/>
      <c r="X269" s="156"/>
      <c r="Y269" s="155"/>
      <c r="Z269" s="154"/>
      <c r="AA269" s="153"/>
    </row>
    <row r="270" spans="1:27" ht="13.5" customHeight="1">
      <c r="A270" s="164"/>
      <c r="B270" s="163" t="s">
        <v>161</v>
      </c>
      <c r="C270" s="161"/>
      <c r="D270" s="161"/>
      <c r="E270" s="161" t="s">
        <v>160</v>
      </c>
      <c r="F270" s="161"/>
      <c r="G270" s="161"/>
      <c r="H270" s="161"/>
      <c r="I270" s="161" t="s">
        <v>159</v>
      </c>
      <c r="J270" s="161"/>
      <c r="K270" s="161"/>
      <c r="L270" s="162" t="s">
        <v>141</v>
      </c>
      <c r="M270" s="161" t="s">
        <v>158</v>
      </c>
      <c r="N270" s="161"/>
      <c r="O270" s="160"/>
      <c r="P270" s="159"/>
      <c r="Q270" s="159"/>
      <c r="R270" s="159"/>
      <c r="S270" s="159"/>
      <c r="V270" s="158"/>
      <c r="W270" s="157"/>
      <c r="X270" s="156"/>
      <c r="Y270" s="155"/>
      <c r="Z270" s="154"/>
      <c r="AA270" s="153"/>
    </row>
    <row r="271" spans="1:27" ht="13.5" customHeight="1">
      <c r="A271" s="164"/>
      <c r="B271" s="161" t="s">
        <v>157</v>
      </c>
      <c r="C271" s="161"/>
      <c r="D271" s="161"/>
      <c r="E271" s="161" t="s">
        <v>107</v>
      </c>
      <c r="F271" s="161"/>
      <c r="G271" s="161"/>
      <c r="H271" s="161"/>
      <c r="I271" s="161" t="s">
        <v>129</v>
      </c>
      <c r="J271" s="161"/>
      <c r="K271" s="161"/>
      <c r="L271" s="162" t="s">
        <v>147</v>
      </c>
      <c r="M271" s="161" t="s">
        <v>137</v>
      </c>
      <c r="N271" s="161"/>
      <c r="O271" s="160"/>
      <c r="P271" s="159"/>
      <c r="Q271" s="159"/>
      <c r="R271" s="159"/>
      <c r="S271" s="159"/>
      <c r="V271" s="158"/>
      <c r="W271" s="157"/>
      <c r="X271" s="156"/>
      <c r="Y271" s="155"/>
      <c r="Z271" s="154"/>
      <c r="AA271" s="153"/>
    </row>
    <row r="272" spans="1:27" ht="13.5" customHeight="1">
      <c r="A272" s="164"/>
      <c r="B272" s="163" t="s">
        <v>156</v>
      </c>
      <c r="C272" s="161"/>
      <c r="D272" s="161"/>
      <c r="E272" s="161" t="s">
        <v>155</v>
      </c>
      <c r="F272" s="161"/>
      <c r="G272" s="161"/>
      <c r="H272" s="161"/>
      <c r="I272" s="161" t="s">
        <v>154</v>
      </c>
      <c r="J272" s="161"/>
      <c r="K272" s="161"/>
      <c r="L272" s="162" t="s">
        <v>141</v>
      </c>
      <c r="M272" s="161" t="s">
        <v>137</v>
      </c>
      <c r="N272" s="161"/>
      <c r="O272" s="160"/>
      <c r="P272" s="159"/>
      <c r="Q272" s="159"/>
      <c r="R272" s="159"/>
      <c r="S272" s="159"/>
      <c r="V272" s="158"/>
      <c r="W272" s="157"/>
      <c r="X272" s="156"/>
      <c r="Y272" s="155"/>
      <c r="Z272" s="154"/>
      <c r="AA272" s="153"/>
    </row>
    <row r="273" spans="1:27" ht="13.5" customHeight="1">
      <c r="A273" s="164"/>
      <c r="B273" s="163" t="s">
        <v>153</v>
      </c>
      <c r="C273" s="161"/>
      <c r="D273" s="161"/>
      <c r="E273" s="161" t="s">
        <v>152</v>
      </c>
      <c r="F273" s="161"/>
      <c r="G273" s="161"/>
      <c r="H273" s="161"/>
      <c r="I273" s="161" t="s">
        <v>100</v>
      </c>
      <c r="J273" s="161"/>
      <c r="K273" s="161"/>
      <c r="L273" s="164" t="s">
        <v>133</v>
      </c>
      <c r="M273" s="161" t="s">
        <v>130</v>
      </c>
      <c r="N273" s="161"/>
      <c r="O273" s="160"/>
      <c r="P273" s="159"/>
      <c r="Q273" s="159"/>
      <c r="R273" s="159"/>
      <c r="S273" s="159"/>
      <c r="V273" s="158"/>
      <c r="W273" s="157"/>
      <c r="X273" s="156"/>
      <c r="Y273" s="155"/>
      <c r="Z273" s="154"/>
      <c r="AA273" s="153"/>
    </row>
    <row r="274" spans="1:27" ht="13.5" customHeight="1">
      <c r="A274" s="164"/>
      <c r="B274" s="163" t="s">
        <v>151</v>
      </c>
      <c r="C274" s="161"/>
      <c r="D274" s="161"/>
      <c r="E274" s="161" t="s">
        <v>150</v>
      </c>
      <c r="F274" s="161"/>
      <c r="G274" s="161"/>
      <c r="H274" s="161"/>
      <c r="I274" s="161" t="s">
        <v>100</v>
      </c>
      <c r="J274" s="161"/>
      <c r="K274" s="161"/>
      <c r="L274" s="162" t="s">
        <v>131</v>
      </c>
      <c r="M274" s="161" t="s">
        <v>130</v>
      </c>
      <c r="N274" s="161"/>
      <c r="O274" s="160"/>
      <c r="P274" s="159"/>
      <c r="Q274" s="159"/>
      <c r="R274" s="159"/>
      <c r="S274" s="159"/>
      <c r="V274" s="158"/>
      <c r="W274" s="157"/>
      <c r="X274" s="156"/>
      <c r="Y274" s="155"/>
      <c r="Z274" s="154"/>
      <c r="AA274" s="153"/>
    </row>
    <row r="275" spans="1:27" ht="13.5" customHeight="1">
      <c r="A275" s="164"/>
      <c r="B275" s="163" t="s">
        <v>149</v>
      </c>
      <c r="C275" s="161"/>
      <c r="D275" s="161"/>
      <c r="E275" s="161" t="s">
        <v>148</v>
      </c>
      <c r="F275" s="161"/>
      <c r="G275" s="161"/>
      <c r="H275" s="161"/>
      <c r="I275" s="161" t="s">
        <v>146</v>
      </c>
      <c r="J275" s="161"/>
      <c r="K275" s="161"/>
      <c r="L275" s="162" t="s">
        <v>147</v>
      </c>
      <c r="M275" s="161" t="s">
        <v>130</v>
      </c>
      <c r="N275" s="161"/>
      <c r="O275" s="160"/>
      <c r="P275" s="159"/>
      <c r="Q275" s="159"/>
      <c r="R275" s="159"/>
      <c r="S275" s="159"/>
      <c r="V275" s="158"/>
      <c r="W275" s="157"/>
      <c r="X275" s="156"/>
      <c r="Y275" s="155"/>
      <c r="Z275" s="154"/>
      <c r="AA275" s="153"/>
    </row>
    <row r="276" spans="1:27" ht="13.5" customHeight="1">
      <c r="A276" s="164"/>
      <c r="B276" s="163" t="s">
        <v>126</v>
      </c>
      <c r="C276" s="161"/>
      <c r="D276" s="161"/>
      <c r="E276" s="161" t="s">
        <v>106</v>
      </c>
      <c r="F276" s="161"/>
      <c r="G276" s="161"/>
      <c r="H276" s="161"/>
      <c r="I276" s="161" t="s">
        <v>146</v>
      </c>
      <c r="J276" s="161"/>
      <c r="K276" s="161"/>
      <c r="L276" s="162" t="s">
        <v>141</v>
      </c>
      <c r="M276" s="161" t="s">
        <v>130</v>
      </c>
      <c r="N276" s="161"/>
      <c r="O276" s="160"/>
      <c r="P276" s="159"/>
      <c r="Q276" s="159"/>
      <c r="R276" s="159"/>
      <c r="S276" s="159"/>
      <c r="V276" s="158"/>
      <c r="W276" s="157"/>
      <c r="X276" s="156"/>
      <c r="Y276" s="155"/>
      <c r="Z276" s="154"/>
      <c r="AA276" s="153"/>
    </row>
    <row r="277" spans="1:27" ht="13.5" customHeight="1">
      <c r="A277" s="164"/>
      <c r="B277" s="163" t="s">
        <v>145</v>
      </c>
      <c r="C277" s="161"/>
      <c r="D277" s="161"/>
      <c r="E277" s="161" t="s">
        <v>144</v>
      </c>
      <c r="F277" s="161"/>
      <c r="G277" s="161"/>
      <c r="H277" s="161"/>
      <c r="I277" s="161" t="s">
        <v>143</v>
      </c>
      <c r="J277" s="161"/>
      <c r="K277" s="161"/>
      <c r="L277" s="164" t="s">
        <v>141</v>
      </c>
      <c r="M277" s="161" t="s">
        <v>137</v>
      </c>
      <c r="N277" s="161"/>
      <c r="O277" s="160"/>
      <c r="P277" s="159"/>
      <c r="Q277" s="159"/>
      <c r="R277" s="159"/>
      <c r="S277" s="159"/>
      <c r="V277" s="158"/>
      <c r="W277" s="157"/>
      <c r="X277" s="156"/>
      <c r="Y277" s="155"/>
      <c r="Z277" s="154"/>
      <c r="AA277" s="153"/>
    </row>
    <row r="278" spans="1:27" ht="13.5" customHeight="1">
      <c r="A278" s="164"/>
      <c r="B278" s="163" t="s">
        <v>98</v>
      </c>
      <c r="C278" s="161"/>
      <c r="D278" s="161"/>
      <c r="E278" s="161" t="s">
        <v>72</v>
      </c>
      <c r="F278" s="161"/>
      <c r="G278" s="161"/>
      <c r="H278" s="161"/>
      <c r="I278" s="161" t="s">
        <v>142</v>
      </c>
      <c r="J278" s="161"/>
      <c r="K278" s="161"/>
      <c r="L278" s="162" t="s">
        <v>141</v>
      </c>
      <c r="M278" s="161" t="s">
        <v>137</v>
      </c>
      <c r="N278" s="161"/>
      <c r="O278" s="160"/>
      <c r="P278" s="159"/>
      <c r="Q278" s="159"/>
      <c r="R278" s="159"/>
      <c r="S278" s="159"/>
      <c r="V278" s="158"/>
      <c r="W278" s="157"/>
      <c r="X278" s="156"/>
      <c r="Y278" s="154"/>
      <c r="Z278" s="154"/>
      <c r="AA278" s="153"/>
    </row>
    <row r="279" spans="1:27" ht="13.5" customHeight="1">
      <c r="A279" s="164"/>
      <c r="B279" s="163" t="s">
        <v>140</v>
      </c>
      <c r="C279" s="161"/>
      <c r="D279" s="161"/>
      <c r="E279" s="161" t="s">
        <v>139</v>
      </c>
      <c r="F279" s="161"/>
      <c r="G279" s="161"/>
      <c r="H279" s="161"/>
      <c r="I279" s="161" t="s">
        <v>138</v>
      </c>
      <c r="J279" s="161"/>
      <c r="K279" s="161"/>
      <c r="L279" s="164" t="s">
        <v>131</v>
      </c>
      <c r="M279" s="161" t="s">
        <v>137</v>
      </c>
      <c r="N279" s="161"/>
      <c r="O279" s="160"/>
      <c r="P279" s="159"/>
      <c r="Q279" s="159"/>
      <c r="R279" s="159"/>
      <c r="S279" s="159"/>
      <c r="V279" s="158"/>
      <c r="W279" s="157"/>
      <c r="X279" s="156"/>
      <c r="Y279" s="154"/>
      <c r="Z279" s="154"/>
      <c r="AA279" s="153"/>
    </row>
    <row r="280" spans="1:27" ht="13.5" customHeight="1">
      <c r="A280" s="164"/>
      <c r="B280" s="163" t="s">
        <v>136</v>
      </c>
      <c r="C280" s="161"/>
      <c r="D280" s="161"/>
      <c r="E280" s="161" t="s">
        <v>135</v>
      </c>
      <c r="F280" s="161"/>
      <c r="G280" s="161"/>
      <c r="H280" s="161"/>
      <c r="I280" s="161" t="s">
        <v>134</v>
      </c>
      <c r="J280" s="161"/>
      <c r="K280" s="161"/>
      <c r="L280" s="164" t="s">
        <v>133</v>
      </c>
      <c r="M280" s="161" t="s">
        <v>130</v>
      </c>
      <c r="N280" s="161"/>
      <c r="O280" s="160"/>
      <c r="P280" s="159"/>
      <c r="Q280" s="159"/>
      <c r="R280" s="159"/>
      <c r="S280" s="159"/>
      <c r="V280" s="158"/>
      <c r="W280" s="157"/>
      <c r="X280" s="156"/>
      <c r="Y280" s="155"/>
      <c r="Z280" s="154"/>
      <c r="AA280" s="153"/>
    </row>
    <row r="281" spans="1:27" ht="13.5" customHeight="1">
      <c r="A281" s="164"/>
      <c r="B281" s="163" t="s">
        <v>7</v>
      </c>
      <c r="C281" s="161"/>
      <c r="D281" s="161"/>
      <c r="E281" s="161" t="s">
        <v>132</v>
      </c>
      <c r="F281" s="161"/>
      <c r="G281" s="161"/>
      <c r="H281" s="161"/>
      <c r="I281" s="161" t="s">
        <v>3</v>
      </c>
      <c r="J281" s="161"/>
      <c r="K281" s="161"/>
      <c r="L281" s="162" t="s">
        <v>131</v>
      </c>
      <c r="M281" s="161" t="s">
        <v>130</v>
      </c>
      <c r="N281" s="161"/>
      <c r="O281" s="160"/>
      <c r="P281" s="159"/>
      <c r="Q281" s="159"/>
      <c r="R281" s="159"/>
      <c r="S281" s="159"/>
      <c r="V281" s="158"/>
      <c r="W281" s="157"/>
      <c r="X281" s="156"/>
      <c r="Y281" s="155"/>
      <c r="Z281" s="154"/>
      <c r="AA281" s="153"/>
    </row>
    <row r="282" spans="1:27">
      <c r="K282" s="151"/>
    </row>
  </sheetData>
  <sheetProtection formatColumns="0" selectLockedCells="1" sort="0"/>
  <mergeCells count="647">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G251:J251"/>
    <mergeCell ref="G252:J252"/>
    <mergeCell ref="D253:E253"/>
    <mergeCell ref="D254:E254"/>
    <mergeCell ref="G261:J261"/>
    <mergeCell ref="D255:E255"/>
    <mergeCell ref="D265:E265"/>
    <mergeCell ref="D250:E250"/>
    <mergeCell ref="G257:J25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20:J220"/>
    <mergeCell ref="G221:J221"/>
    <mergeCell ref="G222:J222"/>
    <mergeCell ref="G223:J223"/>
    <mergeCell ref="G228:J228"/>
    <mergeCell ref="G213:J213"/>
    <mergeCell ref="G214:J214"/>
    <mergeCell ref="G215:J215"/>
    <mergeCell ref="G217:J21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B130:C130"/>
    <mergeCell ref="G155:J155"/>
    <mergeCell ref="G156:J156"/>
    <mergeCell ref="G176:J176"/>
    <mergeCell ref="G160:J160"/>
    <mergeCell ref="G183:J183"/>
    <mergeCell ref="G179:J179"/>
    <mergeCell ref="G180:J180"/>
    <mergeCell ref="G177:J177"/>
    <mergeCell ref="G178:J178"/>
    <mergeCell ref="G163:J163"/>
    <mergeCell ref="G168:J168"/>
    <mergeCell ref="G169:J169"/>
    <mergeCell ref="G170:J170"/>
    <mergeCell ref="G173:J173"/>
    <mergeCell ref="G181:J181"/>
    <mergeCell ref="G174:J174"/>
    <mergeCell ref="G158:J158"/>
    <mergeCell ref="G159:J159"/>
    <mergeCell ref="G182:J182"/>
    <mergeCell ref="G175:J175"/>
    <mergeCell ref="G171:J171"/>
    <mergeCell ref="G172:J172"/>
    <mergeCell ref="G164:J164"/>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117:C117"/>
    <mergeCell ref="B118:C118"/>
    <mergeCell ref="B119:C119"/>
    <mergeCell ref="B120:C120"/>
    <mergeCell ref="B121:C121"/>
    <mergeCell ref="B122:C122"/>
    <mergeCell ref="D122:E122"/>
    <mergeCell ref="D123:E123"/>
    <mergeCell ref="D118:E118"/>
    <mergeCell ref="D119:E119"/>
    <mergeCell ref="D120:E120"/>
    <mergeCell ref="D121:E121"/>
    <mergeCell ref="F75:H75"/>
    <mergeCell ref="D85:E85"/>
    <mergeCell ref="D83:E83"/>
    <mergeCell ref="B84:C84"/>
    <mergeCell ref="D84:E84"/>
    <mergeCell ref="B76:C76"/>
    <mergeCell ref="D76:E76"/>
    <mergeCell ref="F76:H76"/>
    <mergeCell ref="B77:C77"/>
    <mergeCell ref="G123:J123"/>
    <mergeCell ref="G124:J124"/>
    <mergeCell ref="G119:J119"/>
    <mergeCell ref="G120:J120"/>
    <mergeCell ref="G121:J121"/>
    <mergeCell ref="G114:J114"/>
    <mergeCell ref="G122:J122"/>
    <mergeCell ref="G118:J118"/>
    <mergeCell ref="G127:J127"/>
    <mergeCell ref="B211:C211"/>
    <mergeCell ref="G129:J129"/>
    <mergeCell ref="G125:J125"/>
    <mergeCell ref="G126:J126"/>
    <mergeCell ref="B152:C152"/>
    <mergeCell ref="G138:J138"/>
    <mergeCell ref="G137:J137"/>
    <mergeCell ref="G133:J133"/>
    <mergeCell ref="B129:C129"/>
    <mergeCell ref="D130:E130"/>
    <mergeCell ref="G140:J140"/>
    <mergeCell ref="G136:J136"/>
    <mergeCell ref="G130:J130"/>
    <mergeCell ref="G131:J131"/>
    <mergeCell ref="G132:J132"/>
    <mergeCell ref="G139:J139"/>
    <mergeCell ref="G134:J134"/>
    <mergeCell ref="G135:J135"/>
    <mergeCell ref="G128:J128"/>
    <mergeCell ref="B135:C135"/>
    <mergeCell ref="B137:C137"/>
    <mergeCell ref="D129:E129"/>
    <mergeCell ref="B132:C132"/>
    <mergeCell ref="B133:C133"/>
    <mergeCell ref="B195:C195"/>
    <mergeCell ref="B204:C204"/>
    <mergeCell ref="B205:C205"/>
    <mergeCell ref="B196:C196"/>
    <mergeCell ref="B197:C197"/>
    <mergeCell ref="B198:C198"/>
    <mergeCell ref="B199:C199"/>
    <mergeCell ref="B206:C206"/>
    <mergeCell ref="B207:C207"/>
    <mergeCell ref="B200:C200"/>
    <mergeCell ref="B171:C171"/>
    <mergeCell ref="B172:C172"/>
    <mergeCell ref="B173:C173"/>
    <mergeCell ref="B174:C174"/>
    <mergeCell ref="B148:C148"/>
    <mergeCell ref="B149:C149"/>
    <mergeCell ref="B163:C163"/>
    <mergeCell ref="B164:C164"/>
    <mergeCell ref="B194:C194"/>
    <mergeCell ref="B168:C168"/>
    <mergeCell ref="B169:C169"/>
    <mergeCell ref="B170:C170"/>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262:C262"/>
    <mergeCell ref="B263:C263"/>
    <mergeCell ref="D261:E261"/>
    <mergeCell ref="D262:E262"/>
    <mergeCell ref="D263:E263"/>
    <mergeCell ref="B259:C259"/>
    <mergeCell ref="B260:C260"/>
    <mergeCell ref="D260:E260"/>
    <mergeCell ref="B264:C264"/>
    <mergeCell ref="D264:E264"/>
    <mergeCell ref="G116:J116"/>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56:C256"/>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B107:C107"/>
    <mergeCell ref="B88:C88"/>
    <mergeCell ref="F83:H83"/>
    <mergeCell ref="F84:H84"/>
    <mergeCell ref="F85:H85"/>
    <mergeCell ref="A50:S50"/>
    <mergeCell ref="B104:C104"/>
    <mergeCell ref="L58:M58"/>
    <mergeCell ref="O58:R58"/>
    <mergeCell ref="L57:M57"/>
    <mergeCell ref="A66:B66"/>
    <mergeCell ref="C66:H66"/>
    <mergeCell ref="A61:S61"/>
    <mergeCell ref="A62:S62"/>
    <mergeCell ref="B106:C106"/>
    <mergeCell ref="A65:S65"/>
    <mergeCell ref="G107:J107"/>
    <mergeCell ref="B86:C86"/>
    <mergeCell ref="D86:E86"/>
    <mergeCell ref="B87:C87"/>
    <mergeCell ref="D87:E87"/>
    <mergeCell ref="D88:E88"/>
    <mergeCell ref="F86:H86"/>
    <mergeCell ref="B85:C85"/>
    <mergeCell ref="C42:E42"/>
    <mergeCell ref="C41:E41"/>
    <mergeCell ref="M42:O42"/>
    <mergeCell ref="O57:R57"/>
    <mergeCell ref="C43:H43"/>
    <mergeCell ref="Q47:S47"/>
    <mergeCell ref="Q41:R41"/>
    <mergeCell ref="A49:S49"/>
    <mergeCell ref="C46:D46"/>
    <mergeCell ref="J46:K46"/>
    <mergeCell ref="J47:K47"/>
    <mergeCell ref="P43:S43"/>
    <mergeCell ref="C47:D47"/>
    <mergeCell ref="L43:M43"/>
    <mergeCell ref="K37:L37"/>
    <mergeCell ref="K35:L36"/>
    <mergeCell ref="G41:H41"/>
    <mergeCell ref="K17:L17"/>
    <mergeCell ref="K33:L34"/>
    <mergeCell ref="A35:B36"/>
    <mergeCell ref="I31:I32"/>
    <mergeCell ref="I18:I19"/>
    <mergeCell ref="I23:I24"/>
    <mergeCell ref="I28:I29"/>
    <mergeCell ref="A28:B29"/>
    <mergeCell ref="A18:B19"/>
    <mergeCell ref="A64:S64"/>
    <mergeCell ref="A13:B14"/>
    <mergeCell ref="A15:B16"/>
    <mergeCell ref="A17:B17"/>
    <mergeCell ref="M41:O41"/>
    <mergeCell ref="S26:S27"/>
    <mergeCell ref="A6:B6"/>
    <mergeCell ref="A12:B12"/>
    <mergeCell ref="A10:B11"/>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5:B5"/>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B218:C218"/>
    <mergeCell ref="B245:C245"/>
    <mergeCell ref="B232:C232"/>
    <mergeCell ref="B233:C233"/>
    <mergeCell ref="B234:C234"/>
    <mergeCell ref="B223:C223"/>
    <mergeCell ref="B224:C224"/>
    <mergeCell ref="B225:C225"/>
    <mergeCell ref="B226:C226"/>
    <mergeCell ref="B227:C227"/>
    <mergeCell ref="B228:C228"/>
    <mergeCell ref="B220:C220"/>
    <mergeCell ref="B221:C221"/>
    <mergeCell ref="B222:C222"/>
    <mergeCell ref="B246:C246"/>
    <mergeCell ref="B235:C235"/>
    <mergeCell ref="B236:C236"/>
    <mergeCell ref="B237:C237"/>
    <mergeCell ref="B238:C238"/>
    <mergeCell ref="B239:C239"/>
    <mergeCell ref="B241:C241"/>
    <mergeCell ref="B240:C240"/>
    <mergeCell ref="B242:C242"/>
    <mergeCell ref="B244:C244"/>
    <mergeCell ref="D154:E154"/>
    <mergeCell ref="D155:E155"/>
    <mergeCell ref="D116:E116"/>
    <mergeCell ref="D106:E106"/>
    <mergeCell ref="D148:E148"/>
    <mergeCell ref="D149:E149"/>
    <mergeCell ref="D132:E132"/>
    <mergeCell ref="D133:E133"/>
    <mergeCell ref="D160:E160"/>
    <mergeCell ref="D117:E117"/>
    <mergeCell ref="D161:E161"/>
    <mergeCell ref="D162:E162"/>
    <mergeCell ref="G161:J161"/>
    <mergeCell ref="G162:J162"/>
    <mergeCell ref="D156:E156"/>
    <mergeCell ref="D157:E157"/>
    <mergeCell ref="D158:E158"/>
    <mergeCell ref="D159:E159"/>
    <mergeCell ref="G157:J157"/>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G200:J200"/>
    <mergeCell ref="G197:J197"/>
    <mergeCell ref="G198:J198"/>
    <mergeCell ref="G184:J184"/>
    <mergeCell ref="G189:J189"/>
    <mergeCell ref="G190:J190"/>
    <mergeCell ref="G185:J185"/>
    <mergeCell ref="G186:J186"/>
    <mergeCell ref="G207:J207"/>
    <mergeCell ref="D229:E229"/>
    <mergeCell ref="D230:E230"/>
    <mergeCell ref="D231:E231"/>
    <mergeCell ref="D232:E232"/>
    <mergeCell ref="D225:E225"/>
    <mergeCell ref="D226:E226"/>
    <mergeCell ref="D227:E227"/>
    <mergeCell ref="D228:E228"/>
    <mergeCell ref="D236:E236"/>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D240:E240"/>
    <mergeCell ref="D241:E241"/>
    <mergeCell ref="D245:E245"/>
    <mergeCell ref="D247:E247"/>
    <mergeCell ref="D248:E248"/>
    <mergeCell ref="B146:C146"/>
    <mergeCell ref="D146:E146"/>
    <mergeCell ref="G146:J146"/>
    <mergeCell ref="D233:E233"/>
    <mergeCell ref="D234:E234"/>
    <mergeCell ref="D246:E246"/>
    <mergeCell ref="D235:E235"/>
    <mergeCell ref="D172:E172"/>
    <mergeCell ref="B247:C247"/>
    <mergeCell ref="D180:E180"/>
    <mergeCell ref="D181:E181"/>
    <mergeCell ref="D182:E182"/>
    <mergeCell ref="D183:E183"/>
    <mergeCell ref="D184:E184"/>
    <mergeCell ref="D185:E185"/>
    <mergeCell ref="D186:E186"/>
    <mergeCell ref="D187:E187"/>
    <mergeCell ref="D197:E197"/>
    <mergeCell ref="D220:E220"/>
  </mergeCells>
  <conditionalFormatting sqref="K37:L37">
    <cfRule type="expression" dxfId="257" priority="85" stopIfTrue="1">
      <formula>$K$37=$S$58</formula>
    </cfRule>
    <cfRule type="expression" dxfId="256" priority="86" stopIfTrue="1">
      <formula>$K$37=$S$57</formula>
    </cfRule>
  </conditionalFormatting>
  <conditionalFormatting sqref="K32:L32">
    <cfRule type="expression" dxfId="255" priority="83" stopIfTrue="1">
      <formula>$K$32=$S$58</formula>
    </cfRule>
    <cfRule type="expression" dxfId="254" priority="84" stopIfTrue="1">
      <formula>$K$32=$S$57</formula>
    </cfRule>
  </conditionalFormatting>
  <conditionalFormatting sqref="K27:L27">
    <cfRule type="expression" dxfId="253" priority="81" stopIfTrue="1">
      <formula>$K$27=$S$58</formula>
    </cfRule>
    <cfRule type="expression" dxfId="252" priority="82" stopIfTrue="1">
      <formula>$K$27=$S$57</formula>
    </cfRule>
  </conditionalFormatting>
  <conditionalFormatting sqref="K22:L22">
    <cfRule type="expression" dxfId="251" priority="79" stopIfTrue="1">
      <formula>$K$22=$S$58</formula>
    </cfRule>
    <cfRule type="expression" dxfId="250" priority="80" stopIfTrue="1">
      <formula>$K$22=$S$57</formula>
    </cfRule>
  </conditionalFormatting>
  <conditionalFormatting sqref="K17:L17">
    <cfRule type="expression" dxfId="249" priority="77" stopIfTrue="1">
      <formula>$K$17=$S$58</formula>
    </cfRule>
    <cfRule type="expression" dxfId="248" priority="78" stopIfTrue="1">
      <formula>$K$17=$S$57</formula>
    </cfRule>
  </conditionalFormatting>
  <conditionalFormatting sqref="K12:L12">
    <cfRule type="expression" dxfId="247" priority="75" stopIfTrue="1">
      <formula>$K$12=$S$58</formula>
    </cfRule>
    <cfRule type="expression" dxfId="246" priority="76" stopIfTrue="1">
      <formula>$K$12=$S$57</formula>
    </cfRule>
  </conditionalFormatting>
  <conditionalFormatting sqref="A12:B12">
    <cfRule type="expression" dxfId="245" priority="73" stopIfTrue="1">
      <formula>$A$12=$I$57</formula>
    </cfRule>
    <cfRule type="expression" dxfId="244" priority="74" stopIfTrue="1">
      <formula>$A$12=$I$58</formula>
    </cfRule>
  </conditionalFormatting>
  <conditionalFormatting sqref="A17:B17">
    <cfRule type="expression" dxfId="243" priority="71">
      <formula>$A$17=$I$57</formula>
    </cfRule>
    <cfRule type="expression" dxfId="242" priority="72">
      <formula>$A$17=$I$58</formula>
    </cfRule>
  </conditionalFormatting>
  <conditionalFormatting sqref="A22:B22">
    <cfRule type="expression" dxfId="241" priority="69" stopIfTrue="1">
      <formula>$A$22=$I$58</formula>
    </cfRule>
    <cfRule type="expression" dxfId="240" priority="70" stopIfTrue="1">
      <formula>$A$22=$I$57</formula>
    </cfRule>
  </conditionalFormatting>
  <conditionalFormatting sqref="A27:B27">
    <cfRule type="expression" dxfId="239" priority="67" stopIfTrue="1">
      <formula>$A$27=$I$58</formula>
    </cfRule>
    <cfRule type="expression" dxfId="238" priority="68" stopIfTrue="1">
      <formula>$A$27=$I$57</formula>
    </cfRule>
  </conditionalFormatting>
  <conditionalFormatting sqref="A32:B32">
    <cfRule type="expression" dxfId="237" priority="65" stopIfTrue="1">
      <formula>$A$32=$I$58</formula>
    </cfRule>
    <cfRule type="expression" dxfId="236" priority="66" stopIfTrue="1">
      <formula>$A$32=$I$57</formula>
    </cfRule>
  </conditionalFormatting>
  <conditionalFormatting sqref="A37:B37">
    <cfRule type="expression" dxfId="235" priority="63" stopIfTrue="1">
      <formula>$A$37=$I$58</formula>
    </cfRule>
    <cfRule type="expression" dxfId="234"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233" priority="62" stopIfTrue="1">
      <formula>ISERROR(A8)</formula>
    </cfRule>
  </conditionalFormatting>
  <conditionalFormatting sqref="L1:N1">
    <cfRule type="expression" dxfId="232" priority="61" stopIfTrue="1">
      <formula>$L$1=0</formula>
    </cfRule>
  </conditionalFormatting>
  <conditionalFormatting sqref="Q1:S1">
    <cfRule type="expression" dxfId="231" priority="60" stopIfTrue="1">
      <formula>$Q$1=0</formula>
    </cfRule>
  </conditionalFormatting>
  <conditionalFormatting sqref="C46:D46">
    <cfRule type="expression" dxfId="230" priority="58" stopIfTrue="1">
      <formula>$N$14&gt;$C$46</formula>
    </cfRule>
    <cfRule type="expression" dxfId="229" priority="59" stopIfTrue="1">
      <formula>$C$46=0</formula>
    </cfRule>
  </conditionalFormatting>
  <conditionalFormatting sqref="C47:D47">
    <cfRule type="expression" dxfId="228" priority="56" stopIfTrue="1">
      <formula>$C$47&lt;$O$34+$E$34</formula>
    </cfRule>
    <cfRule type="expression" dxfId="227" priority="57" stopIfTrue="1">
      <formula>$C$47=0</formula>
    </cfRule>
  </conditionalFormatting>
  <conditionalFormatting sqref="J46:K46">
    <cfRule type="containsText" dxfId="226" priority="54" stopIfTrue="1" operator="containsText" text="°C">
      <formula>NOT(ISERROR(SEARCH("°C",J46)))</formula>
    </cfRule>
    <cfRule type="expression" dxfId="225" priority="55" stopIfTrue="1">
      <formula>$J$46=0</formula>
    </cfRule>
  </conditionalFormatting>
  <conditionalFormatting sqref="J47:K47">
    <cfRule type="expression" dxfId="224" priority="53" stopIfTrue="1">
      <formula>$J$47=0</formula>
    </cfRule>
  </conditionalFormatting>
  <conditionalFormatting sqref="Q47:S47">
    <cfRule type="expression" dxfId="223" priority="52" stopIfTrue="1">
      <formula>$Q$47=0</formula>
    </cfRule>
  </conditionalFormatting>
  <conditionalFormatting sqref="Y97:Y105 V106:W117 Y95 B107:B265 X68:X105">
    <cfRule type="cellIs" dxfId="222" priority="51" stopIfTrue="1" operator="equal">
      <formula>"žž"</formula>
    </cfRule>
  </conditionalFormatting>
  <conditionalFormatting sqref="E57:H57">
    <cfRule type="containsErrors" dxfId="221" priority="50" stopIfTrue="1">
      <formula>ISERROR(E57)</formula>
    </cfRule>
  </conditionalFormatting>
  <conditionalFormatting sqref="A57">
    <cfRule type="expression" dxfId="220" priority="48" stopIfTrue="1">
      <formula>$A$57&gt;0</formula>
    </cfRule>
    <cfRule type="expression" dxfId="219" priority="49" stopIfTrue="1">
      <formula>$I$57&gt;0</formula>
    </cfRule>
  </conditionalFormatting>
  <conditionalFormatting sqref="A58">
    <cfRule type="expression" dxfId="218" priority="46" stopIfTrue="1">
      <formula>$A$58&gt;0</formula>
    </cfRule>
    <cfRule type="expression" dxfId="217" priority="47" stopIfTrue="1">
      <formula>$I$58&gt;0</formula>
    </cfRule>
  </conditionalFormatting>
  <conditionalFormatting sqref="K57">
    <cfRule type="expression" dxfId="216" priority="44" stopIfTrue="1">
      <formula>$K$57&gt;0</formula>
    </cfRule>
    <cfRule type="expression" dxfId="215" priority="45" stopIfTrue="1">
      <formula>$S$57&gt;0</formula>
    </cfRule>
  </conditionalFormatting>
  <conditionalFormatting sqref="K58">
    <cfRule type="expression" dxfId="214" priority="42" stopIfTrue="1">
      <formula>$K$58&gt;0</formula>
    </cfRule>
    <cfRule type="expression" dxfId="213" priority="43" stopIfTrue="1">
      <formula>$S$58&gt;0</formula>
    </cfRule>
  </conditionalFormatting>
  <conditionalFormatting sqref="D57">
    <cfRule type="expression" dxfId="212" priority="39" stopIfTrue="1">
      <formula>$O$34&gt;0</formula>
    </cfRule>
    <cfRule type="expression" dxfId="211" priority="40" stopIfTrue="1">
      <formula>$E$34&gt;0</formula>
    </cfRule>
    <cfRule type="expression" dxfId="210" priority="41" stopIfTrue="1">
      <formula>$D$57=0</formula>
    </cfRule>
  </conditionalFormatting>
  <conditionalFormatting sqref="I57">
    <cfRule type="expression" dxfId="209" priority="36" stopIfTrue="1">
      <formula>$O$34&gt;0</formula>
    </cfRule>
    <cfRule type="expression" dxfId="208" priority="37" stopIfTrue="1">
      <formula>$E$34&gt;0</formula>
    </cfRule>
    <cfRule type="expression" dxfId="207" priority="38" stopIfTrue="1">
      <formula>$I$57=0</formula>
    </cfRule>
  </conditionalFormatting>
  <conditionalFormatting sqref="D58">
    <cfRule type="expression" dxfId="206" priority="33" stopIfTrue="1">
      <formula>$O$34&gt;0</formula>
    </cfRule>
    <cfRule type="expression" dxfId="205" priority="34" stopIfTrue="1">
      <formula>$E$34&gt;0</formula>
    </cfRule>
    <cfRule type="expression" dxfId="204" priority="35" stopIfTrue="1">
      <formula>$D$58=0</formula>
    </cfRule>
  </conditionalFormatting>
  <conditionalFormatting sqref="I58">
    <cfRule type="expression" dxfId="203" priority="30" stopIfTrue="1">
      <formula>$O$34&gt;0</formula>
    </cfRule>
    <cfRule type="expression" dxfId="202" priority="31" stopIfTrue="1">
      <formula>$E$34&gt;0</formula>
    </cfRule>
    <cfRule type="expression" dxfId="201" priority="32" stopIfTrue="1">
      <formula>$I$58=0</formula>
    </cfRule>
  </conditionalFormatting>
  <conditionalFormatting sqref="N57">
    <cfRule type="expression" dxfId="200" priority="27" stopIfTrue="1">
      <formula>$O$34&gt;0</formula>
    </cfRule>
    <cfRule type="expression" dxfId="199" priority="28" stopIfTrue="1">
      <formula>$E$34&gt;0</formula>
    </cfRule>
    <cfRule type="expression" dxfId="198" priority="29" stopIfTrue="1">
      <formula>$N$57=0</formula>
    </cfRule>
  </conditionalFormatting>
  <conditionalFormatting sqref="S57">
    <cfRule type="expression" dxfId="197" priority="24" stopIfTrue="1">
      <formula>$E$34&gt;0</formula>
    </cfRule>
    <cfRule type="expression" dxfId="196" priority="25" stopIfTrue="1">
      <formula>$O$34&gt;0</formula>
    </cfRule>
    <cfRule type="expression" dxfId="195" priority="26" stopIfTrue="1">
      <formula>$S$57=0</formula>
    </cfRule>
  </conditionalFormatting>
  <conditionalFormatting sqref="N58">
    <cfRule type="expression" dxfId="194" priority="21" stopIfTrue="1">
      <formula>$O$34&gt;0</formula>
    </cfRule>
    <cfRule type="expression" dxfId="193" priority="22" stopIfTrue="1">
      <formula>$E$34&gt;0</formula>
    </cfRule>
    <cfRule type="expression" dxfId="192" priority="23" stopIfTrue="1">
      <formula>$N$58=0</formula>
    </cfRule>
  </conditionalFormatting>
  <conditionalFormatting sqref="S58">
    <cfRule type="expression" dxfId="191" priority="18" stopIfTrue="1">
      <formula>$O$34&gt;0</formula>
    </cfRule>
    <cfRule type="expression" dxfId="190" priority="19" stopIfTrue="1">
      <formula>$E$34&gt;0</formula>
    </cfRule>
    <cfRule type="expression" dxfId="189" priority="20" stopIfTrue="1">
      <formula>$S$58=0</formula>
    </cfRule>
  </conditionalFormatting>
  <conditionalFormatting sqref="X268:X281 Y275:Y276">
    <cfRule type="cellIs" dxfId="188" priority="17" stopIfTrue="1" operator="equal">
      <formula>"žž"</formula>
    </cfRule>
  </conditionalFormatting>
  <conditionalFormatting sqref="A12:B12">
    <cfRule type="expression" dxfId="187" priority="16">
      <formula>$A$12&gt;0</formula>
    </cfRule>
  </conditionalFormatting>
  <conditionalFormatting sqref="A17:B17">
    <cfRule type="expression" dxfId="186" priority="15">
      <formula>$A$17&gt;0</formula>
    </cfRule>
  </conditionalFormatting>
  <conditionalFormatting sqref="B3:I3">
    <cfRule type="expression" dxfId="185" priority="14" stopIfTrue="1">
      <formula>$B$3&lt;$A$12</formula>
    </cfRule>
  </conditionalFormatting>
  <conditionalFormatting sqref="L3:S3">
    <cfRule type="expression" dxfId="184" priority="13" stopIfTrue="1">
      <formula>$L$3&lt;$K$12</formula>
    </cfRule>
  </conditionalFormatting>
  <conditionalFormatting sqref="A10:B11">
    <cfRule type="expression" dxfId="183" priority="12" stopIfTrue="1">
      <formula>$A$12&lt;$D$9</formula>
    </cfRule>
  </conditionalFormatting>
  <conditionalFormatting sqref="A15:B16">
    <cfRule type="expression" dxfId="182" priority="11" stopIfTrue="1">
      <formula>$A$17&lt;$D$14</formula>
    </cfRule>
  </conditionalFormatting>
  <conditionalFormatting sqref="A20:B21">
    <cfRule type="expression" dxfId="181" priority="10" stopIfTrue="1">
      <formula>$A$22&lt;$D$19</formula>
    </cfRule>
  </conditionalFormatting>
  <conditionalFormatting sqref="A25:B26">
    <cfRule type="expression" dxfId="180" priority="9" stopIfTrue="1">
      <formula>$A$27&lt;$D$24</formula>
    </cfRule>
  </conditionalFormatting>
  <conditionalFormatting sqref="A30:B31">
    <cfRule type="expression" dxfId="179" priority="8" stopIfTrue="1">
      <formula>$A$32&lt;$D$29</formula>
    </cfRule>
  </conditionalFormatting>
  <conditionalFormatting sqref="A35:B36">
    <cfRule type="expression" dxfId="178" priority="7" stopIfTrue="1">
      <formula>$A$37&lt;$D$34</formula>
    </cfRule>
  </conditionalFormatting>
  <conditionalFormatting sqref="K8:L9">
    <cfRule type="expression" dxfId="177" priority="6" stopIfTrue="1">
      <formula>$K$12&lt;$N$9</formula>
    </cfRule>
  </conditionalFormatting>
  <conditionalFormatting sqref="K13:L14">
    <cfRule type="expression" dxfId="176" priority="5" stopIfTrue="1">
      <formula>$K$17&lt;$N$14</formula>
    </cfRule>
  </conditionalFormatting>
  <conditionalFormatting sqref="K18:L19">
    <cfRule type="expression" dxfId="175" priority="4" stopIfTrue="1">
      <formula>$K$22&lt;$N$19</formula>
    </cfRule>
  </conditionalFormatting>
  <conditionalFormatting sqref="K23:L24">
    <cfRule type="expression" dxfId="174" priority="3" stopIfTrue="1">
      <formula>$K$27&lt;$N$24</formula>
    </cfRule>
  </conditionalFormatting>
  <conditionalFormatting sqref="K28:L29">
    <cfRule type="expression" dxfId="173" priority="2" stopIfTrue="1">
      <formula>$K$32&lt;$N$29</formula>
    </cfRule>
  </conditionalFormatting>
  <conditionalFormatting sqref="K33:L34">
    <cfRule type="expression" dxfId="172"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5" customWidth="1"/>
    <col min="2" max="2" width="15.7109375" style="75" customWidth="1"/>
    <col min="3" max="3" width="5.7109375" style="75" customWidth="1"/>
    <col min="4" max="5" width="6.7109375" style="75" customWidth="1"/>
    <col min="6" max="6" width="4.7109375" style="75" customWidth="1"/>
    <col min="7" max="7" width="6.7109375" style="75" customWidth="1"/>
    <col min="8" max="8" width="6.28515625" style="75" customWidth="1"/>
    <col min="9" max="9" width="6.7109375" style="75" customWidth="1"/>
    <col min="10" max="10" width="1.7109375" style="75" customWidth="1"/>
    <col min="11" max="11" width="10.7109375" style="75" customWidth="1"/>
    <col min="12" max="12" width="15.7109375" style="75" customWidth="1"/>
    <col min="13" max="13" width="5.7109375" style="75" customWidth="1"/>
    <col min="14" max="15" width="6.7109375" style="75" customWidth="1"/>
    <col min="16" max="16" width="4.7109375" style="75" customWidth="1"/>
    <col min="17" max="17" width="6.7109375" style="75" customWidth="1"/>
    <col min="18" max="18" width="6.28515625" style="75" customWidth="1"/>
    <col min="19" max="19" width="6.7109375" style="75" customWidth="1"/>
    <col min="20" max="20" width="9.140625" style="75" customWidth="1"/>
    <col min="21" max="16384" width="9.140625" style="74"/>
  </cols>
  <sheetData>
    <row r="1" spans="1:19" ht="26.25" customHeight="1">
      <c r="B1" s="395" t="s">
        <v>0</v>
      </c>
      <c r="C1" s="395"/>
      <c r="D1" s="397" t="s">
        <v>1</v>
      </c>
      <c r="E1" s="397"/>
      <c r="F1" s="397"/>
      <c r="G1" s="397"/>
      <c r="H1" s="397"/>
      <c r="I1" s="397"/>
      <c r="K1" s="104" t="s">
        <v>2</v>
      </c>
      <c r="L1" s="391" t="s">
        <v>129</v>
      </c>
      <c r="M1" s="391"/>
      <c r="N1" s="391"/>
      <c r="O1" s="392" t="s">
        <v>4</v>
      </c>
      <c r="P1" s="392"/>
      <c r="Q1" s="393" t="s">
        <v>128</v>
      </c>
      <c r="R1" s="394"/>
      <c r="S1" s="394"/>
    </row>
    <row r="2" spans="1:19" ht="6" customHeight="1" thickBot="1">
      <c r="B2" s="396"/>
      <c r="C2" s="396"/>
    </row>
    <row r="3" spans="1:19" ht="20.100000000000001" customHeight="1" thickBot="1">
      <c r="A3" s="144" t="s">
        <v>6</v>
      </c>
      <c r="B3" s="388" t="s">
        <v>127</v>
      </c>
      <c r="C3" s="389"/>
      <c r="D3" s="389"/>
      <c r="E3" s="389"/>
      <c r="F3" s="389"/>
      <c r="G3" s="389"/>
      <c r="H3" s="389"/>
      <c r="I3" s="390"/>
      <c r="K3" s="144" t="s">
        <v>8</v>
      </c>
      <c r="L3" s="388" t="s">
        <v>126</v>
      </c>
      <c r="M3" s="389"/>
      <c r="N3" s="389"/>
      <c r="O3" s="389"/>
      <c r="P3" s="389"/>
      <c r="Q3" s="389"/>
      <c r="R3" s="389"/>
      <c r="S3" s="390"/>
    </row>
    <row r="4" spans="1:19" ht="5.0999999999999996" customHeight="1" thickBot="1"/>
    <row r="5" spans="1:19" ht="12.95" customHeight="1">
      <c r="A5" s="380" t="s">
        <v>10</v>
      </c>
      <c r="B5" s="381"/>
      <c r="C5" s="365" t="s">
        <v>11</v>
      </c>
      <c r="D5" s="367" t="s">
        <v>12</v>
      </c>
      <c r="E5" s="368"/>
      <c r="F5" s="368"/>
      <c r="G5" s="369"/>
      <c r="H5" s="370" t="s">
        <v>13</v>
      </c>
      <c r="I5" s="371"/>
      <c r="K5" s="380" t="s">
        <v>10</v>
      </c>
      <c r="L5" s="381"/>
      <c r="M5" s="365" t="s">
        <v>11</v>
      </c>
      <c r="N5" s="367" t="s">
        <v>12</v>
      </c>
      <c r="O5" s="368"/>
      <c r="P5" s="368"/>
      <c r="Q5" s="369"/>
      <c r="R5" s="370" t="s">
        <v>13</v>
      </c>
      <c r="S5" s="371"/>
    </row>
    <row r="6" spans="1:19" ht="12.95" customHeight="1" thickBot="1">
      <c r="A6" s="382" t="s">
        <v>14</v>
      </c>
      <c r="B6" s="383"/>
      <c r="C6" s="366"/>
      <c r="D6" s="143" t="s">
        <v>15</v>
      </c>
      <c r="E6" s="142" t="s">
        <v>16</v>
      </c>
      <c r="F6" s="142" t="s">
        <v>17</v>
      </c>
      <c r="G6" s="141" t="s">
        <v>18</v>
      </c>
      <c r="H6" s="140" t="s">
        <v>19</v>
      </c>
      <c r="I6" s="139" t="s">
        <v>20</v>
      </c>
      <c r="K6" s="382" t="s">
        <v>14</v>
      </c>
      <c r="L6" s="383"/>
      <c r="M6" s="366"/>
      <c r="N6" s="143" t="s">
        <v>15</v>
      </c>
      <c r="O6" s="142" t="s">
        <v>16</v>
      </c>
      <c r="P6" s="142" t="s">
        <v>17</v>
      </c>
      <c r="Q6" s="141" t="s">
        <v>18</v>
      </c>
      <c r="R6" s="140" t="s">
        <v>19</v>
      </c>
      <c r="S6" s="139" t="s">
        <v>20</v>
      </c>
    </row>
    <row r="7" spans="1:19" ht="5.0999999999999996" customHeight="1" thickBot="1"/>
    <row r="8" spans="1:19" ht="12.95" customHeight="1">
      <c r="A8" s="384" t="s">
        <v>125</v>
      </c>
      <c r="B8" s="385"/>
      <c r="C8" s="138">
        <v>1</v>
      </c>
      <c r="D8" s="137">
        <v>131</v>
      </c>
      <c r="E8" s="136">
        <v>62</v>
      </c>
      <c r="F8" s="136">
        <v>3</v>
      </c>
      <c r="G8" s="135">
        <f>IF(AND(ISBLANK(D8),ISBLANK(E8)),"",D8+E8)</f>
        <v>193</v>
      </c>
      <c r="H8" s="134">
        <f>IF(OR(ISNUMBER($G8),ISNUMBER($Q8)),(SIGN(N($G8)-N($Q8))+1)/2,"")</f>
        <v>1</v>
      </c>
      <c r="I8" s="128"/>
      <c r="K8" s="384" t="s">
        <v>124</v>
      </c>
      <c r="L8" s="385"/>
      <c r="M8" s="138">
        <v>1</v>
      </c>
      <c r="N8" s="137">
        <v>143</v>
      </c>
      <c r="O8" s="136">
        <v>27</v>
      </c>
      <c r="P8" s="136">
        <v>15</v>
      </c>
      <c r="Q8" s="135">
        <f>IF(AND(ISBLANK(N8),ISBLANK(O8)),"",N8+O8)</f>
        <v>170</v>
      </c>
      <c r="R8" s="134">
        <f>IF(ISNUMBER($H8),1-$H8,"")</f>
        <v>0</v>
      </c>
      <c r="S8" s="128"/>
    </row>
    <row r="9" spans="1:19" ht="12.95" customHeight="1">
      <c r="A9" s="386"/>
      <c r="B9" s="387"/>
      <c r="C9" s="133">
        <v>2</v>
      </c>
      <c r="D9" s="132">
        <v>145</v>
      </c>
      <c r="E9" s="131">
        <v>41</v>
      </c>
      <c r="F9" s="131">
        <v>6</v>
      </c>
      <c r="G9" s="130">
        <f>IF(AND(ISBLANK(D9),ISBLANK(E9)),"",D9+E9)</f>
        <v>186</v>
      </c>
      <c r="H9" s="129">
        <f>IF(OR(ISNUMBER($G9),ISNUMBER($Q9)),(SIGN(N($G9)-N($Q9))+1)/2,"")</f>
        <v>0</v>
      </c>
      <c r="I9" s="128"/>
      <c r="K9" s="386"/>
      <c r="L9" s="387"/>
      <c r="M9" s="133">
        <v>2</v>
      </c>
      <c r="N9" s="132">
        <v>138</v>
      </c>
      <c r="O9" s="131">
        <v>61</v>
      </c>
      <c r="P9" s="131">
        <v>1</v>
      </c>
      <c r="Q9" s="130">
        <f>IF(AND(ISBLANK(N9),ISBLANK(O9)),"",N9+O9)</f>
        <v>199</v>
      </c>
      <c r="R9" s="129">
        <f>IF(ISNUMBER($H9),1-$H9,"")</f>
        <v>1</v>
      </c>
      <c r="S9" s="128"/>
    </row>
    <row r="10" spans="1:19" ht="12.95" customHeight="1" thickBot="1">
      <c r="A10" s="372" t="s">
        <v>123</v>
      </c>
      <c r="B10" s="373"/>
      <c r="C10" s="133">
        <v>3</v>
      </c>
      <c r="D10" s="132"/>
      <c r="E10" s="131"/>
      <c r="F10" s="131"/>
      <c r="G10" s="130" t="str">
        <f>IF(AND(ISBLANK(D10),ISBLANK(E10)),"",D10+E10)</f>
        <v/>
      </c>
      <c r="H10" s="129" t="str">
        <f>IF(OR(ISNUMBER($G10),ISNUMBER($Q10)),(SIGN(N($G10)-N($Q10))+1)/2,"")</f>
        <v/>
      </c>
      <c r="I10" s="128"/>
      <c r="K10" s="372" t="s">
        <v>122</v>
      </c>
      <c r="L10" s="373"/>
      <c r="M10" s="133">
        <v>3</v>
      </c>
      <c r="N10" s="132"/>
      <c r="O10" s="131"/>
      <c r="P10" s="131"/>
      <c r="Q10" s="130" t="str">
        <f>IF(AND(ISBLANK(N10),ISBLANK(O10)),"",N10+O10)</f>
        <v/>
      </c>
      <c r="R10" s="129" t="str">
        <f>IF(ISNUMBER($H10),1-$H10,"")</f>
        <v/>
      </c>
      <c r="S10" s="128"/>
    </row>
    <row r="11" spans="1:19" ht="12.95" customHeight="1">
      <c r="A11" s="374"/>
      <c r="B11" s="375"/>
      <c r="C11" s="127">
        <v>4</v>
      </c>
      <c r="D11" s="126"/>
      <c r="E11" s="125"/>
      <c r="F11" s="125"/>
      <c r="G11" s="124" t="str">
        <f>IF(AND(ISBLANK(D11),ISBLANK(E11)),"",D11+E11)</f>
        <v/>
      </c>
      <c r="H11" s="123" t="str">
        <f>IF(OR(ISNUMBER($G11),ISNUMBER($Q11)),(SIGN(N($G11)-N($Q11))+1)/2,"")</f>
        <v/>
      </c>
      <c r="I11" s="378">
        <f>IF(ISNUMBER(H12),(SIGN(1000*($H12-$R12)+$G12-$Q12)+1)/2,"")</f>
        <v>1</v>
      </c>
      <c r="K11" s="374"/>
      <c r="L11" s="375"/>
      <c r="M11" s="127">
        <v>4</v>
      </c>
      <c r="N11" s="126"/>
      <c r="O11" s="125"/>
      <c r="P11" s="125"/>
      <c r="Q11" s="124" t="str">
        <f>IF(AND(ISBLANK(N11),ISBLANK(O11)),"",N11+O11)</f>
        <v/>
      </c>
      <c r="R11" s="123" t="str">
        <f>IF(ISNUMBER($H11),1-$H11,"")</f>
        <v/>
      </c>
      <c r="S11" s="378">
        <f>IF(ISNUMBER($I11),1-$I11,"")</f>
        <v>0</v>
      </c>
    </row>
    <row r="12" spans="1:19" ht="15.95" customHeight="1" thickBot="1">
      <c r="A12" s="376">
        <v>20150</v>
      </c>
      <c r="B12" s="377"/>
      <c r="C12" s="121" t="s">
        <v>18</v>
      </c>
      <c r="D12" s="117">
        <f>IF(ISNUMBER($G12),SUM(D8:D11),"")</f>
        <v>276</v>
      </c>
      <c r="E12" s="119">
        <f>IF(ISNUMBER($G12),SUM(E8:E11),"")</f>
        <v>103</v>
      </c>
      <c r="F12" s="119">
        <f>IF(ISNUMBER($G12),SUM(F8:F11),"")</f>
        <v>9</v>
      </c>
      <c r="G12" s="118">
        <f>IF(SUM($G8:$G11)+SUM($Q8:$Q11)&gt;0,SUM(G8:G11),"")</f>
        <v>379</v>
      </c>
      <c r="H12" s="117">
        <f>IF(ISNUMBER($G12),SUM(H8:H11),"")</f>
        <v>1</v>
      </c>
      <c r="I12" s="379"/>
      <c r="K12" s="376">
        <v>5879</v>
      </c>
      <c r="L12" s="377"/>
      <c r="M12" s="121" t="s">
        <v>18</v>
      </c>
      <c r="N12" s="117">
        <f>IF(ISNUMBER($G12),SUM(N8:N11),"")</f>
        <v>281</v>
      </c>
      <c r="O12" s="119">
        <f>IF(ISNUMBER($G12),SUM(O8:O11),"")</f>
        <v>88</v>
      </c>
      <c r="P12" s="119">
        <f>IF(ISNUMBER($G12),SUM(P8:P11),"")</f>
        <v>16</v>
      </c>
      <c r="Q12" s="118">
        <f>IF(SUM($G8:$G11)+SUM($Q8:$Q11)&gt;0,SUM(Q8:Q11),"")</f>
        <v>369</v>
      </c>
      <c r="R12" s="117">
        <f>IF(ISNUMBER($G12),SUM(R8:R11),"")</f>
        <v>1</v>
      </c>
      <c r="S12" s="379"/>
    </row>
    <row r="13" spans="1:19" ht="12.95" customHeight="1">
      <c r="A13" s="384" t="s">
        <v>121</v>
      </c>
      <c r="B13" s="385"/>
      <c r="C13" s="138">
        <v>1</v>
      </c>
      <c r="D13" s="137">
        <v>139</v>
      </c>
      <c r="E13" s="136">
        <v>62</v>
      </c>
      <c r="F13" s="136">
        <v>5</v>
      </c>
      <c r="G13" s="135">
        <f>IF(AND(ISBLANK(D13),ISBLANK(E13)),"",D13+E13)</f>
        <v>201</v>
      </c>
      <c r="H13" s="134">
        <f>IF(OR(ISNUMBER($G13),ISNUMBER($Q13)),(SIGN(N($G13)-N($Q13))+1)/2,"")</f>
        <v>1</v>
      </c>
      <c r="I13" s="128"/>
      <c r="K13" s="384" t="s">
        <v>120</v>
      </c>
      <c r="L13" s="385"/>
      <c r="M13" s="138">
        <v>1</v>
      </c>
      <c r="N13" s="137">
        <v>126</v>
      </c>
      <c r="O13" s="136">
        <v>35</v>
      </c>
      <c r="P13" s="136">
        <v>11</v>
      </c>
      <c r="Q13" s="135">
        <f>IF(AND(ISBLANK(N13),ISBLANK(O13)),"",N13+O13)</f>
        <v>161</v>
      </c>
      <c r="R13" s="134">
        <f>IF(ISNUMBER($H13),1-$H13,"")</f>
        <v>0</v>
      </c>
      <c r="S13" s="128"/>
    </row>
    <row r="14" spans="1:19" ht="12.95" customHeight="1">
      <c r="A14" s="386"/>
      <c r="B14" s="387"/>
      <c r="C14" s="133">
        <v>2</v>
      </c>
      <c r="D14" s="132">
        <v>130</v>
      </c>
      <c r="E14" s="131">
        <v>41</v>
      </c>
      <c r="F14" s="131">
        <v>10</v>
      </c>
      <c r="G14" s="130">
        <f>IF(AND(ISBLANK(D14),ISBLANK(E14)),"",D14+E14)</f>
        <v>171</v>
      </c>
      <c r="H14" s="129">
        <f>IF(OR(ISNUMBER($G14),ISNUMBER($Q14)),(SIGN(N($G14)-N($Q14))+1)/2,"")</f>
        <v>0</v>
      </c>
      <c r="I14" s="128"/>
      <c r="K14" s="386"/>
      <c r="L14" s="387"/>
      <c r="M14" s="133">
        <v>2</v>
      </c>
      <c r="N14" s="132">
        <v>144</v>
      </c>
      <c r="O14" s="131">
        <v>33</v>
      </c>
      <c r="P14" s="131">
        <v>11</v>
      </c>
      <c r="Q14" s="130">
        <f>IF(AND(ISBLANK(N14),ISBLANK(O14)),"",N14+O14)</f>
        <v>177</v>
      </c>
      <c r="R14" s="129">
        <f>IF(ISNUMBER($H14),1-$H14,"")</f>
        <v>1</v>
      </c>
      <c r="S14" s="128"/>
    </row>
    <row r="15" spans="1:19" ht="12.95" customHeight="1" thickBot="1">
      <c r="A15" s="372" t="s">
        <v>119</v>
      </c>
      <c r="B15" s="373"/>
      <c r="C15" s="133">
        <v>3</v>
      </c>
      <c r="D15" s="132"/>
      <c r="E15" s="131"/>
      <c r="F15" s="131"/>
      <c r="G15" s="130" t="str">
        <f>IF(AND(ISBLANK(D15),ISBLANK(E15)),"",D15+E15)</f>
        <v/>
      </c>
      <c r="H15" s="129" t="str">
        <f>IF(OR(ISNUMBER($G15),ISNUMBER($Q15)),(SIGN(N($G15)-N($Q15))+1)/2,"")</f>
        <v/>
      </c>
      <c r="I15" s="128"/>
      <c r="K15" s="372" t="s">
        <v>118</v>
      </c>
      <c r="L15" s="373"/>
      <c r="M15" s="133">
        <v>3</v>
      </c>
      <c r="N15" s="132"/>
      <c r="O15" s="131"/>
      <c r="P15" s="131"/>
      <c r="Q15" s="130" t="str">
        <f>IF(AND(ISBLANK(N15),ISBLANK(O15)),"",N15+O15)</f>
        <v/>
      </c>
      <c r="R15" s="129" t="str">
        <f>IF(ISNUMBER($H15),1-$H15,"")</f>
        <v/>
      </c>
      <c r="S15" s="128"/>
    </row>
    <row r="16" spans="1:19" ht="12.95" customHeight="1">
      <c r="A16" s="374"/>
      <c r="B16" s="375"/>
      <c r="C16" s="127">
        <v>4</v>
      </c>
      <c r="D16" s="126"/>
      <c r="E16" s="125"/>
      <c r="F16" s="125"/>
      <c r="G16" s="124" t="str">
        <f>IF(AND(ISBLANK(D16),ISBLANK(E16)),"",D16+E16)</f>
        <v/>
      </c>
      <c r="H16" s="123" t="str">
        <f>IF(OR(ISNUMBER($G16),ISNUMBER($Q16)),(SIGN(N($G16)-N($Q16))+1)/2,"")</f>
        <v/>
      </c>
      <c r="I16" s="378">
        <f>IF(ISNUMBER(H17),(SIGN(1000*($H17-$R17)+$G17-$Q17)+1)/2,"")</f>
        <v>1</v>
      </c>
      <c r="K16" s="374"/>
      <c r="L16" s="375"/>
      <c r="M16" s="127">
        <v>4</v>
      </c>
      <c r="N16" s="126"/>
      <c r="O16" s="125"/>
      <c r="P16" s="125"/>
      <c r="Q16" s="124" t="str">
        <f>IF(AND(ISBLANK(N16),ISBLANK(O16)),"",N16+O16)</f>
        <v/>
      </c>
      <c r="R16" s="123" t="str">
        <f>IF(ISNUMBER($H16),1-$H16,"")</f>
        <v/>
      </c>
      <c r="S16" s="378">
        <f>IF(ISNUMBER($I16),1-$I16,"")</f>
        <v>0</v>
      </c>
    </row>
    <row r="17" spans="1:19" ht="15.95" customHeight="1" thickBot="1">
      <c r="A17" s="376">
        <v>20405</v>
      </c>
      <c r="B17" s="377"/>
      <c r="C17" s="121" t="s">
        <v>18</v>
      </c>
      <c r="D17" s="117">
        <f>IF(ISNUMBER($G17),SUM(D13:D16),"")</f>
        <v>269</v>
      </c>
      <c r="E17" s="119">
        <f>IF(ISNUMBER($G17),SUM(E13:E16),"")</f>
        <v>103</v>
      </c>
      <c r="F17" s="119">
        <f>IF(ISNUMBER($G17),SUM(F13:F16),"")</f>
        <v>15</v>
      </c>
      <c r="G17" s="118">
        <f>IF(SUM($G13:$G16)+SUM($Q13:$Q16)&gt;0,SUM(G13:G16),"")</f>
        <v>372</v>
      </c>
      <c r="H17" s="117">
        <f>IF(ISNUMBER($G17),SUM(H13:H16),"")</f>
        <v>1</v>
      </c>
      <c r="I17" s="379"/>
      <c r="K17" s="376">
        <v>18966</v>
      </c>
      <c r="L17" s="377"/>
      <c r="M17" s="121" t="s">
        <v>18</v>
      </c>
      <c r="N17" s="117">
        <f>IF(ISNUMBER($G17),SUM(N13:N16),"")</f>
        <v>270</v>
      </c>
      <c r="O17" s="119">
        <f>IF(ISNUMBER($G17),SUM(O13:O16),"")</f>
        <v>68</v>
      </c>
      <c r="P17" s="119">
        <f>IF(ISNUMBER($G17),SUM(P13:P16),"")</f>
        <v>22</v>
      </c>
      <c r="Q17" s="118">
        <f>IF(SUM($G13:$G16)+SUM($Q13:$Q16)&gt;0,SUM(Q13:Q16),"")</f>
        <v>338</v>
      </c>
      <c r="R17" s="117">
        <f>IF(ISNUMBER($G17),SUM(R13:R16),"")</f>
        <v>1</v>
      </c>
      <c r="S17" s="379"/>
    </row>
    <row r="18" spans="1:19" ht="12.95" customHeight="1">
      <c r="A18" s="384" t="s">
        <v>117</v>
      </c>
      <c r="B18" s="385"/>
      <c r="C18" s="138">
        <v>1</v>
      </c>
      <c r="D18" s="137">
        <v>133</v>
      </c>
      <c r="E18" s="136">
        <v>69</v>
      </c>
      <c r="F18" s="136">
        <v>2</v>
      </c>
      <c r="G18" s="135">
        <f>IF(AND(ISBLANK(D18),ISBLANK(E18)),"",D18+E18)</f>
        <v>202</v>
      </c>
      <c r="H18" s="134">
        <f>IF(OR(ISNUMBER($G18),ISNUMBER($Q18)),(SIGN(N($G18)-N($Q18))+1)/2,"")</f>
        <v>1</v>
      </c>
      <c r="I18" s="128"/>
      <c r="K18" s="384" t="s">
        <v>116</v>
      </c>
      <c r="L18" s="385"/>
      <c r="M18" s="138">
        <v>1</v>
      </c>
      <c r="N18" s="137">
        <v>132</v>
      </c>
      <c r="O18" s="136">
        <v>63</v>
      </c>
      <c r="P18" s="136">
        <v>5</v>
      </c>
      <c r="Q18" s="135">
        <f>IF(AND(ISBLANK(N18),ISBLANK(O18)),"",N18+O18)</f>
        <v>195</v>
      </c>
      <c r="R18" s="134">
        <f>IF(ISNUMBER($H18),1-$H18,"")</f>
        <v>0</v>
      </c>
      <c r="S18" s="128"/>
    </row>
    <row r="19" spans="1:19" ht="12.95" customHeight="1">
      <c r="A19" s="386"/>
      <c r="B19" s="387"/>
      <c r="C19" s="133">
        <v>2</v>
      </c>
      <c r="D19" s="132">
        <v>144</v>
      </c>
      <c r="E19" s="131">
        <v>41</v>
      </c>
      <c r="F19" s="131">
        <v>10</v>
      </c>
      <c r="G19" s="130">
        <f>IF(AND(ISBLANK(D19),ISBLANK(E19)),"",D19+E19)</f>
        <v>185</v>
      </c>
      <c r="H19" s="129">
        <f>IF(OR(ISNUMBER($G19),ISNUMBER($Q19)),(SIGN(N($G19)-N($Q19))+1)/2,"")</f>
        <v>0</v>
      </c>
      <c r="I19" s="128"/>
      <c r="K19" s="386"/>
      <c r="L19" s="387"/>
      <c r="M19" s="133">
        <v>2</v>
      </c>
      <c r="N19" s="132">
        <v>136</v>
      </c>
      <c r="O19" s="131">
        <v>60</v>
      </c>
      <c r="P19" s="131">
        <v>4</v>
      </c>
      <c r="Q19" s="130">
        <f>IF(AND(ISBLANK(N19),ISBLANK(O19)),"",N19+O19)</f>
        <v>196</v>
      </c>
      <c r="R19" s="129">
        <f>IF(ISNUMBER($H19),1-$H19,"")</f>
        <v>1</v>
      </c>
      <c r="S19" s="128"/>
    </row>
    <row r="20" spans="1:19" ht="12.95" customHeight="1" thickBot="1">
      <c r="A20" s="372" t="s">
        <v>43</v>
      </c>
      <c r="B20" s="373"/>
      <c r="C20" s="133">
        <v>3</v>
      </c>
      <c r="D20" s="132"/>
      <c r="E20" s="131"/>
      <c r="F20" s="131"/>
      <c r="G20" s="130" t="str">
        <f>IF(AND(ISBLANK(D20),ISBLANK(E20)),"",D20+E20)</f>
        <v/>
      </c>
      <c r="H20" s="129" t="str">
        <f>IF(OR(ISNUMBER($G20),ISNUMBER($Q20)),(SIGN(N($G20)-N($Q20))+1)/2,"")</f>
        <v/>
      </c>
      <c r="I20" s="128"/>
      <c r="K20" s="372" t="s">
        <v>31</v>
      </c>
      <c r="L20" s="373"/>
      <c r="M20" s="133">
        <v>3</v>
      </c>
      <c r="N20" s="132"/>
      <c r="O20" s="131"/>
      <c r="P20" s="131"/>
      <c r="Q20" s="130" t="str">
        <f>IF(AND(ISBLANK(N20),ISBLANK(O20)),"",N20+O20)</f>
        <v/>
      </c>
      <c r="R20" s="129" t="str">
        <f>IF(ISNUMBER($H20),1-$H20,"")</f>
        <v/>
      </c>
      <c r="S20" s="128"/>
    </row>
    <row r="21" spans="1:19" ht="12.95" customHeight="1">
      <c r="A21" s="374"/>
      <c r="B21" s="375"/>
      <c r="C21" s="127">
        <v>4</v>
      </c>
      <c r="D21" s="126"/>
      <c r="E21" s="125"/>
      <c r="F21" s="125"/>
      <c r="G21" s="124" t="str">
        <f>IF(AND(ISBLANK(D21),ISBLANK(E21)),"",D21+E21)</f>
        <v/>
      </c>
      <c r="H21" s="123" t="str">
        <f>IF(OR(ISNUMBER($G21),ISNUMBER($Q21)),(SIGN(N($G21)-N($Q21))+1)/2,"")</f>
        <v/>
      </c>
      <c r="I21" s="378">
        <f>IF(ISNUMBER(H22),(SIGN(1000*($H22-$R22)+$G22-$Q22)+1)/2,"")</f>
        <v>0</v>
      </c>
      <c r="K21" s="374"/>
      <c r="L21" s="375"/>
      <c r="M21" s="127">
        <v>4</v>
      </c>
      <c r="N21" s="126"/>
      <c r="O21" s="125"/>
      <c r="P21" s="125"/>
      <c r="Q21" s="124" t="str">
        <f>IF(AND(ISBLANK(N21),ISBLANK(O21)),"",N21+O21)</f>
        <v/>
      </c>
      <c r="R21" s="123" t="str">
        <f>IF(ISNUMBER($H21),1-$H21,"")</f>
        <v/>
      </c>
      <c r="S21" s="378">
        <f>IF(ISNUMBER($I21),1-$I21,"")</f>
        <v>1</v>
      </c>
    </row>
    <row r="22" spans="1:19" ht="15.95" customHeight="1" thickBot="1">
      <c r="A22" s="376">
        <v>20144</v>
      </c>
      <c r="B22" s="377"/>
      <c r="C22" s="121" t="s">
        <v>18</v>
      </c>
      <c r="D22" s="117">
        <f>IF(ISNUMBER($G22),SUM(D18:D21),"")</f>
        <v>277</v>
      </c>
      <c r="E22" s="119">
        <f>IF(ISNUMBER($G22),SUM(E18:E21),"")</f>
        <v>110</v>
      </c>
      <c r="F22" s="119">
        <f>IF(ISNUMBER($G22),SUM(F18:F21),"")</f>
        <v>12</v>
      </c>
      <c r="G22" s="118">
        <f>IF(SUM($G18:$G21)+SUM($Q18:$Q21)&gt;0,SUM(G18:G21),"")</f>
        <v>387</v>
      </c>
      <c r="H22" s="117">
        <f>IF(ISNUMBER($G22),SUM(H18:H21),"")</f>
        <v>1</v>
      </c>
      <c r="I22" s="379"/>
      <c r="K22" s="376">
        <v>5880</v>
      </c>
      <c r="L22" s="377"/>
      <c r="M22" s="121" t="s">
        <v>18</v>
      </c>
      <c r="N22" s="117">
        <f>IF(ISNUMBER($G22),SUM(N18:N21),"")</f>
        <v>268</v>
      </c>
      <c r="O22" s="119">
        <f>IF(ISNUMBER($G22),SUM(O18:O21),"")</f>
        <v>123</v>
      </c>
      <c r="P22" s="119">
        <f>IF(ISNUMBER($G22),SUM(P18:P21),"")</f>
        <v>9</v>
      </c>
      <c r="Q22" s="118">
        <f>IF(SUM($G18:$G21)+SUM($Q18:$Q21)&gt;0,SUM(Q18:Q21),"")</f>
        <v>391</v>
      </c>
      <c r="R22" s="117">
        <f>IF(ISNUMBER($G22),SUM(R18:R21),"")</f>
        <v>1</v>
      </c>
      <c r="S22" s="379"/>
    </row>
    <row r="23" spans="1:19" ht="12.95" customHeight="1">
      <c r="A23" s="384" t="s">
        <v>115</v>
      </c>
      <c r="B23" s="385"/>
      <c r="C23" s="138">
        <v>1</v>
      </c>
      <c r="D23" s="137">
        <v>140</v>
      </c>
      <c r="E23" s="136">
        <v>80</v>
      </c>
      <c r="F23" s="136">
        <v>4</v>
      </c>
      <c r="G23" s="135">
        <f>IF(AND(ISBLANK(D23),ISBLANK(E23)),"",D23+E23)</f>
        <v>220</v>
      </c>
      <c r="H23" s="134">
        <f>IF(OR(ISNUMBER($G23),ISNUMBER($Q23)),(SIGN(N($G23)-N($Q23))+1)/2,"")</f>
        <v>1</v>
      </c>
      <c r="I23" s="128"/>
      <c r="K23" s="384" t="s">
        <v>114</v>
      </c>
      <c r="L23" s="385"/>
      <c r="M23" s="138">
        <v>1</v>
      </c>
      <c r="N23" s="137">
        <v>144</v>
      </c>
      <c r="O23" s="136">
        <v>52</v>
      </c>
      <c r="P23" s="136">
        <v>5</v>
      </c>
      <c r="Q23" s="135">
        <f>IF(AND(ISBLANK(N23),ISBLANK(O23)),"",N23+O23)</f>
        <v>196</v>
      </c>
      <c r="R23" s="134">
        <f>IF(ISNUMBER($H23),1-$H23,"")</f>
        <v>0</v>
      </c>
      <c r="S23" s="128"/>
    </row>
    <row r="24" spans="1:19" ht="12.95" customHeight="1">
      <c r="A24" s="386"/>
      <c r="B24" s="387"/>
      <c r="C24" s="133">
        <v>2</v>
      </c>
      <c r="D24" s="132">
        <v>138</v>
      </c>
      <c r="E24" s="131">
        <v>71</v>
      </c>
      <c r="F24" s="131">
        <v>3</v>
      </c>
      <c r="G24" s="130">
        <f>IF(AND(ISBLANK(D24),ISBLANK(E24)),"",D24+E24)</f>
        <v>209</v>
      </c>
      <c r="H24" s="129">
        <f>IF(OR(ISNUMBER($G24),ISNUMBER($Q24)),(SIGN(N($G24)-N($Q24))+1)/2,"")</f>
        <v>1</v>
      </c>
      <c r="I24" s="128"/>
      <c r="K24" s="386"/>
      <c r="L24" s="387"/>
      <c r="M24" s="133">
        <v>2</v>
      </c>
      <c r="N24" s="132">
        <v>146</v>
      </c>
      <c r="O24" s="131">
        <v>60</v>
      </c>
      <c r="P24" s="131">
        <v>4</v>
      </c>
      <c r="Q24" s="130">
        <f>IF(AND(ISBLANK(N24),ISBLANK(O24)),"",N24+O24)</f>
        <v>206</v>
      </c>
      <c r="R24" s="129">
        <f>IF(ISNUMBER($H24),1-$H24,"")</f>
        <v>0</v>
      </c>
      <c r="S24" s="128"/>
    </row>
    <row r="25" spans="1:19" ht="12.95" customHeight="1" thickBot="1">
      <c r="A25" s="372" t="s">
        <v>113</v>
      </c>
      <c r="B25" s="373"/>
      <c r="C25" s="133">
        <v>3</v>
      </c>
      <c r="D25" s="132"/>
      <c r="E25" s="131"/>
      <c r="F25" s="131"/>
      <c r="G25" s="130" t="str">
        <f>IF(AND(ISBLANK(D25),ISBLANK(E25)),"",D25+E25)</f>
        <v/>
      </c>
      <c r="H25" s="129" t="str">
        <f>IF(OR(ISNUMBER($G25),ISNUMBER($Q25)),(SIGN(N($G25)-N($Q25))+1)/2,"")</f>
        <v/>
      </c>
      <c r="I25" s="128"/>
      <c r="K25" s="372" t="s">
        <v>38</v>
      </c>
      <c r="L25" s="373"/>
      <c r="M25" s="133">
        <v>3</v>
      </c>
      <c r="N25" s="132"/>
      <c r="O25" s="131"/>
      <c r="P25" s="131"/>
      <c r="Q25" s="130" t="str">
        <f>IF(AND(ISBLANK(N25),ISBLANK(O25)),"",N25+O25)</f>
        <v/>
      </c>
      <c r="R25" s="129" t="str">
        <f>IF(ISNUMBER($H25),1-$H25,"")</f>
        <v/>
      </c>
      <c r="S25" s="128"/>
    </row>
    <row r="26" spans="1:19" ht="12.95" customHeight="1">
      <c r="A26" s="374"/>
      <c r="B26" s="375"/>
      <c r="C26" s="127">
        <v>4</v>
      </c>
      <c r="D26" s="126"/>
      <c r="E26" s="125"/>
      <c r="F26" s="125"/>
      <c r="G26" s="124" t="str">
        <f>IF(AND(ISBLANK(D26),ISBLANK(E26)),"",D26+E26)</f>
        <v/>
      </c>
      <c r="H26" s="123" t="str">
        <f>IF(OR(ISNUMBER($G26),ISNUMBER($Q26)),(SIGN(N($G26)-N($Q26))+1)/2,"")</f>
        <v/>
      </c>
      <c r="I26" s="378">
        <f>IF(ISNUMBER(H27),(SIGN(1000*($H27-$R27)+$G27-$Q27)+1)/2,"")</f>
        <v>1</v>
      </c>
      <c r="K26" s="374"/>
      <c r="L26" s="375"/>
      <c r="M26" s="127">
        <v>4</v>
      </c>
      <c r="N26" s="126"/>
      <c r="O26" s="125"/>
      <c r="P26" s="125"/>
      <c r="Q26" s="124" t="str">
        <f>IF(AND(ISBLANK(N26),ISBLANK(O26)),"",N26+O26)</f>
        <v/>
      </c>
      <c r="R26" s="123" t="str">
        <f>IF(ISNUMBER($H26),1-$H26,"")</f>
        <v/>
      </c>
      <c r="S26" s="378">
        <f>IF(ISNUMBER($I26),1-$I26,"")</f>
        <v>0</v>
      </c>
    </row>
    <row r="27" spans="1:19" ht="15.95" customHeight="1" thickBot="1">
      <c r="A27" s="376">
        <v>20143</v>
      </c>
      <c r="B27" s="377"/>
      <c r="C27" s="121" t="s">
        <v>18</v>
      </c>
      <c r="D27" s="117">
        <f>IF(ISNUMBER($G27),SUM(D23:D26),"")</f>
        <v>278</v>
      </c>
      <c r="E27" s="120">
        <f>IF(ISNUMBER($G27),SUM(E23:E26),"")</f>
        <v>151</v>
      </c>
      <c r="F27" s="119">
        <f>IF(ISNUMBER($G27),SUM(F23:F26),"")</f>
        <v>7</v>
      </c>
      <c r="G27" s="118">
        <f>IF(SUM($G23:$G26)+SUM($Q23:$Q26)&gt;0,SUM(G23:G26),"")</f>
        <v>429</v>
      </c>
      <c r="H27" s="117">
        <f>IF(ISNUMBER($G27),SUM(H23:H26),"")</f>
        <v>2</v>
      </c>
      <c r="I27" s="379"/>
      <c r="K27" s="376">
        <v>10844</v>
      </c>
      <c r="L27" s="377"/>
      <c r="M27" s="121" t="s">
        <v>18</v>
      </c>
      <c r="N27" s="117">
        <f>IF(ISNUMBER($G27),SUM(N23:N26),"")</f>
        <v>290</v>
      </c>
      <c r="O27" s="119">
        <f>IF(ISNUMBER($G27),SUM(O23:O26),"")</f>
        <v>112</v>
      </c>
      <c r="P27" s="119">
        <f>IF(ISNUMBER($G27),SUM(P23:P26),"")</f>
        <v>9</v>
      </c>
      <c r="Q27" s="118">
        <f>IF(SUM($G23:$G26)+SUM($Q23:$Q26)&gt;0,SUM(Q23:Q26),"")</f>
        <v>402</v>
      </c>
      <c r="R27" s="117">
        <f>IF(ISNUMBER($G27),SUM(R23:R26),"")</f>
        <v>0</v>
      </c>
      <c r="S27" s="379"/>
    </row>
    <row r="28" spans="1:19" ht="12.95" customHeight="1">
      <c r="A28" s="384" t="s">
        <v>112</v>
      </c>
      <c r="B28" s="385"/>
      <c r="C28" s="138">
        <v>1</v>
      </c>
      <c r="D28" s="137">
        <v>154</v>
      </c>
      <c r="E28" s="136">
        <v>79</v>
      </c>
      <c r="F28" s="136">
        <v>5</v>
      </c>
      <c r="G28" s="135">
        <f>IF(AND(ISBLANK(D28),ISBLANK(E28)),"",D28+E28)</f>
        <v>233</v>
      </c>
      <c r="H28" s="134">
        <f>IF(OR(ISNUMBER($G28),ISNUMBER($Q28)),(SIGN(N($G28)-N($Q28))+1)/2,"")</f>
        <v>1</v>
      </c>
      <c r="I28" s="128"/>
      <c r="K28" s="384" t="s">
        <v>111</v>
      </c>
      <c r="L28" s="385"/>
      <c r="M28" s="138">
        <v>1</v>
      </c>
      <c r="N28" s="137">
        <v>129</v>
      </c>
      <c r="O28" s="136">
        <v>51</v>
      </c>
      <c r="P28" s="136">
        <v>5</v>
      </c>
      <c r="Q28" s="135">
        <f>IF(AND(ISBLANK(N28),ISBLANK(O28)),"",N28+O28)</f>
        <v>180</v>
      </c>
      <c r="R28" s="134">
        <f>IF(ISNUMBER($H28),1-$H28,"")</f>
        <v>0</v>
      </c>
      <c r="S28" s="128"/>
    </row>
    <row r="29" spans="1:19" ht="12.95" customHeight="1">
      <c r="A29" s="386"/>
      <c r="B29" s="387"/>
      <c r="C29" s="133">
        <v>2</v>
      </c>
      <c r="D29" s="132">
        <v>140</v>
      </c>
      <c r="E29" s="131">
        <v>70</v>
      </c>
      <c r="F29" s="131">
        <v>5</v>
      </c>
      <c r="G29" s="130">
        <f>IF(AND(ISBLANK(D29),ISBLANK(E29)),"",D29+E29)</f>
        <v>210</v>
      </c>
      <c r="H29" s="129">
        <f>IF(OR(ISNUMBER($G29),ISNUMBER($Q29)),(SIGN(N($G29)-N($Q29))+1)/2,"")</f>
        <v>1</v>
      </c>
      <c r="I29" s="128"/>
      <c r="K29" s="386"/>
      <c r="L29" s="387"/>
      <c r="M29" s="133">
        <v>2</v>
      </c>
      <c r="N29" s="132">
        <v>137</v>
      </c>
      <c r="O29" s="131">
        <v>53</v>
      </c>
      <c r="P29" s="131">
        <v>5</v>
      </c>
      <c r="Q29" s="130">
        <f>IF(AND(ISBLANK(N29),ISBLANK(O29)),"",N29+O29)</f>
        <v>190</v>
      </c>
      <c r="R29" s="129">
        <f>IF(ISNUMBER($H29),1-$H29,"")</f>
        <v>0</v>
      </c>
      <c r="S29" s="128"/>
    </row>
    <row r="30" spans="1:19" ht="12.95" customHeight="1" thickBot="1">
      <c r="A30" s="372" t="s">
        <v>110</v>
      </c>
      <c r="B30" s="373"/>
      <c r="C30" s="133">
        <v>3</v>
      </c>
      <c r="D30" s="132"/>
      <c r="E30" s="131"/>
      <c r="F30" s="131"/>
      <c r="G30" s="130" t="str">
        <f>IF(AND(ISBLANK(D30),ISBLANK(E30)),"",D30+E30)</f>
        <v/>
      </c>
      <c r="H30" s="129" t="str">
        <f>IF(OR(ISNUMBER($G30),ISNUMBER($Q30)),(SIGN(N($G30)-N($Q30))+1)/2,"")</f>
        <v/>
      </c>
      <c r="I30" s="128"/>
      <c r="K30" s="372" t="s">
        <v>42</v>
      </c>
      <c r="L30" s="373"/>
      <c r="M30" s="133">
        <v>3</v>
      </c>
      <c r="N30" s="132"/>
      <c r="O30" s="131"/>
      <c r="P30" s="131"/>
      <c r="Q30" s="130" t="str">
        <f>IF(AND(ISBLANK(N30),ISBLANK(O30)),"",N30+O30)</f>
        <v/>
      </c>
      <c r="R30" s="129" t="str">
        <f>IF(ISNUMBER($H30),1-$H30,"")</f>
        <v/>
      </c>
      <c r="S30" s="128"/>
    </row>
    <row r="31" spans="1:19" ht="12.95" customHeight="1">
      <c r="A31" s="374"/>
      <c r="B31" s="375"/>
      <c r="C31" s="127">
        <v>4</v>
      </c>
      <c r="D31" s="126"/>
      <c r="E31" s="125"/>
      <c r="F31" s="125"/>
      <c r="G31" s="124" t="str">
        <f>IF(AND(ISBLANK(D31),ISBLANK(E31)),"",D31+E31)</f>
        <v/>
      </c>
      <c r="H31" s="123" t="str">
        <f>IF(OR(ISNUMBER($G31),ISNUMBER($Q31)),(SIGN(N($G31)-N($Q31))+1)/2,"")</f>
        <v/>
      </c>
      <c r="I31" s="378">
        <f>IF(ISNUMBER(H32),(SIGN(1000*($H32-$R32)+$G32-$Q32)+1)/2,"")</f>
        <v>1</v>
      </c>
      <c r="K31" s="374"/>
      <c r="L31" s="375"/>
      <c r="M31" s="127">
        <v>4</v>
      </c>
      <c r="N31" s="126"/>
      <c r="O31" s="125"/>
      <c r="P31" s="125"/>
      <c r="Q31" s="124" t="str">
        <f>IF(AND(ISBLANK(N31),ISBLANK(O31)),"",N31+O31)</f>
        <v/>
      </c>
      <c r="R31" s="123" t="str">
        <f>IF(ISNUMBER($H31),1-$H31,"")</f>
        <v/>
      </c>
      <c r="S31" s="378">
        <f>IF(ISNUMBER($I31),1-$I31,"")</f>
        <v>0</v>
      </c>
    </row>
    <row r="32" spans="1:19" ht="15.95" customHeight="1" thickBot="1">
      <c r="A32" s="376">
        <v>20146</v>
      </c>
      <c r="B32" s="377"/>
      <c r="C32" s="121" t="s">
        <v>18</v>
      </c>
      <c r="D32" s="117">
        <f>IF(ISNUMBER($G32),SUM(D28:D31),"")</f>
        <v>294</v>
      </c>
      <c r="E32" s="119">
        <f>IF(ISNUMBER($G32),SUM(E28:E31),"")</f>
        <v>149</v>
      </c>
      <c r="F32" s="119">
        <f>IF(ISNUMBER($G32),SUM(F28:F31),"")</f>
        <v>10</v>
      </c>
      <c r="G32" s="118">
        <f>IF(SUM($G28:$G31)+SUM($Q28:$Q31)&gt;0,SUM(G28:G31),"")</f>
        <v>443</v>
      </c>
      <c r="H32" s="117">
        <f>IF(ISNUMBER($G32),SUM(H28:H31),"")</f>
        <v>2</v>
      </c>
      <c r="I32" s="379"/>
      <c r="K32" s="376">
        <v>9477</v>
      </c>
      <c r="L32" s="377"/>
      <c r="M32" s="121" t="s">
        <v>18</v>
      </c>
      <c r="N32" s="117">
        <f>IF(ISNUMBER($G32),SUM(N28:N31),"")</f>
        <v>266</v>
      </c>
      <c r="O32" s="119">
        <f>IF(ISNUMBER($G32),SUM(O28:O31),"")</f>
        <v>104</v>
      </c>
      <c r="P32" s="119">
        <f>IF(ISNUMBER($G32),SUM(P28:P31),"")</f>
        <v>10</v>
      </c>
      <c r="Q32" s="118">
        <f>IF(SUM($G28:$G31)+SUM($Q28:$Q31)&gt;0,SUM(Q28:Q31),"")</f>
        <v>370</v>
      </c>
      <c r="R32" s="117">
        <f>IF(ISNUMBER($G32),SUM(R28:R31),"")</f>
        <v>0</v>
      </c>
      <c r="S32" s="379"/>
    </row>
    <row r="33" spans="1:19" ht="12.95" customHeight="1">
      <c r="A33" s="384" t="s">
        <v>109</v>
      </c>
      <c r="B33" s="385"/>
      <c r="C33" s="138">
        <v>1</v>
      </c>
      <c r="D33" s="137">
        <v>157</v>
      </c>
      <c r="E33" s="136">
        <v>63</v>
      </c>
      <c r="F33" s="136">
        <v>2</v>
      </c>
      <c r="G33" s="135">
        <f>IF(AND(ISBLANK(D33),ISBLANK(E33)),"",D33+E33)</f>
        <v>220</v>
      </c>
      <c r="H33" s="134">
        <f>IF(OR(ISNUMBER($G33),ISNUMBER($Q33)),(SIGN(N($G33)-N($Q33))+1)/2,"")</f>
        <v>1</v>
      </c>
      <c r="I33" s="128"/>
      <c r="K33" s="384" t="s">
        <v>108</v>
      </c>
      <c r="L33" s="385"/>
      <c r="M33" s="138">
        <v>1</v>
      </c>
      <c r="N33" s="137">
        <v>132</v>
      </c>
      <c r="O33" s="136">
        <v>61</v>
      </c>
      <c r="P33" s="136">
        <v>4</v>
      </c>
      <c r="Q33" s="135">
        <f>IF(AND(ISBLANK(N33),ISBLANK(O33)),"",N33+O33)</f>
        <v>193</v>
      </c>
      <c r="R33" s="134">
        <f>IF(ISNUMBER($H33),1-$H33,"")</f>
        <v>0</v>
      </c>
      <c r="S33" s="128"/>
    </row>
    <row r="34" spans="1:19" ht="12.95" customHeight="1">
      <c r="A34" s="386"/>
      <c r="B34" s="387"/>
      <c r="C34" s="133">
        <v>2</v>
      </c>
      <c r="D34" s="132">
        <v>158</v>
      </c>
      <c r="E34" s="131">
        <v>63</v>
      </c>
      <c r="F34" s="131">
        <v>6</v>
      </c>
      <c r="G34" s="130">
        <f>IF(AND(ISBLANK(D34),ISBLANK(E34)),"",D34+E34)</f>
        <v>221</v>
      </c>
      <c r="H34" s="129">
        <f>IF(OR(ISNUMBER($G34),ISNUMBER($Q34)),(SIGN(N($G34)-N($Q34))+1)/2,"")</f>
        <v>1</v>
      </c>
      <c r="I34" s="128"/>
      <c r="K34" s="386"/>
      <c r="L34" s="387"/>
      <c r="M34" s="133">
        <v>2</v>
      </c>
      <c r="N34" s="132">
        <v>139</v>
      </c>
      <c r="O34" s="131">
        <v>53</v>
      </c>
      <c r="P34" s="131">
        <v>3</v>
      </c>
      <c r="Q34" s="130">
        <f>IF(AND(ISBLANK(N34),ISBLANK(O34)),"",N34+O34)</f>
        <v>192</v>
      </c>
      <c r="R34" s="129">
        <f>IF(ISNUMBER($H34),1-$H34,"")</f>
        <v>0</v>
      </c>
      <c r="S34" s="128"/>
    </row>
    <row r="35" spans="1:19" ht="12.95" customHeight="1" thickBot="1">
      <c r="A35" s="372" t="s">
        <v>88</v>
      </c>
      <c r="B35" s="373"/>
      <c r="C35" s="133">
        <v>3</v>
      </c>
      <c r="D35" s="132"/>
      <c r="E35" s="131"/>
      <c r="F35" s="131"/>
      <c r="G35" s="130" t="str">
        <f>IF(AND(ISBLANK(D35),ISBLANK(E35)),"",D35+E35)</f>
        <v/>
      </c>
      <c r="H35" s="129" t="str">
        <f>IF(OR(ISNUMBER($G35),ISNUMBER($Q35)),(SIGN(N($G35)-N($Q35))+1)/2,"")</f>
        <v/>
      </c>
      <c r="I35" s="128"/>
      <c r="K35" s="372" t="s">
        <v>31</v>
      </c>
      <c r="L35" s="373"/>
      <c r="M35" s="133">
        <v>3</v>
      </c>
      <c r="N35" s="132"/>
      <c r="O35" s="131"/>
      <c r="P35" s="131"/>
      <c r="Q35" s="130" t="str">
        <f>IF(AND(ISBLANK(N35),ISBLANK(O35)),"",N35+O35)</f>
        <v/>
      </c>
      <c r="R35" s="129" t="str">
        <f>IF(ISNUMBER($H35),1-$H35,"")</f>
        <v/>
      </c>
      <c r="S35" s="128"/>
    </row>
    <row r="36" spans="1:19" ht="12.95" customHeight="1">
      <c r="A36" s="374"/>
      <c r="B36" s="375"/>
      <c r="C36" s="127">
        <v>4</v>
      </c>
      <c r="D36" s="126"/>
      <c r="E36" s="125"/>
      <c r="F36" s="125"/>
      <c r="G36" s="124" t="str">
        <f>IF(AND(ISBLANK(D36),ISBLANK(E36)),"",D36+E36)</f>
        <v/>
      </c>
      <c r="H36" s="123" t="str">
        <f>IF(OR(ISNUMBER($G36),ISNUMBER($Q36)),(SIGN(N($G36)-N($Q36))+1)/2,"")</f>
        <v/>
      </c>
      <c r="I36" s="378">
        <f>IF(ISNUMBER(H37),(SIGN(1000*($H37-$R37)+$G37-$Q37)+1)/2,"")</f>
        <v>1</v>
      </c>
      <c r="K36" s="374"/>
      <c r="L36" s="375"/>
      <c r="M36" s="127">
        <v>4</v>
      </c>
      <c r="N36" s="126"/>
      <c r="O36" s="125"/>
      <c r="P36" s="125"/>
      <c r="Q36" s="124" t="str">
        <f>IF(AND(ISBLANK(N36),ISBLANK(O36)),"",N36+O36)</f>
        <v/>
      </c>
      <c r="R36" s="123" t="str">
        <f>IF(ISNUMBER($H36),1-$H36,"")</f>
        <v/>
      </c>
      <c r="S36" s="378">
        <f>IF(ISNUMBER($I36),1-$I36,"")</f>
        <v>0</v>
      </c>
    </row>
    <row r="37" spans="1:19" ht="15.95" customHeight="1" thickBot="1">
      <c r="A37" s="376">
        <v>20149</v>
      </c>
      <c r="B37" s="377"/>
      <c r="C37" s="121" t="s">
        <v>18</v>
      </c>
      <c r="D37" s="122">
        <f>IF(ISNUMBER($G37),SUM(D33:D36),"")</f>
        <v>315</v>
      </c>
      <c r="E37" s="119">
        <f>IF(ISNUMBER($G37),SUM(E33:E36),"")</f>
        <v>126</v>
      </c>
      <c r="F37" s="119">
        <f>IF(ISNUMBER($G37),SUM(F33:F36),"")</f>
        <v>8</v>
      </c>
      <c r="G37" s="118">
        <f>IF(SUM($G33:$G36)+SUM($Q33:$Q36)&gt;0,SUM(G33:G36),"")</f>
        <v>441</v>
      </c>
      <c r="H37" s="117">
        <f>IF(ISNUMBER($G37),SUM(H33:H36),"")</f>
        <v>2</v>
      </c>
      <c r="I37" s="379"/>
      <c r="K37" s="376">
        <v>5169</v>
      </c>
      <c r="L37" s="377"/>
      <c r="M37" s="121" t="s">
        <v>18</v>
      </c>
      <c r="N37" s="117">
        <f>IF(ISNUMBER($G37),SUM(N33:N36),"")</f>
        <v>271</v>
      </c>
      <c r="O37" s="119">
        <f>IF(ISNUMBER($G37),SUM(O33:O36),"")</f>
        <v>114</v>
      </c>
      <c r="P37" s="119">
        <f>IF(ISNUMBER($G37),SUM(P33:P36),"")</f>
        <v>7</v>
      </c>
      <c r="Q37" s="118">
        <f>IF(SUM($G33:$G36)+SUM($Q33:$Q36)&gt;0,SUM(Q33:Q36),"")</f>
        <v>385</v>
      </c>
      <c r="R37" s="117">
        <f>IF(ISNUMBER($G37),SUM(R33:R36),"")</f>
        <v>0</v>
      </c>
      <c r="S37" s="379"/>
    </row>
    <row r="38" spans="1:19" ht="5.0999999999999996" customHeight="1" thickBot="1"/>
    <row r="39" spans="1:19" ht="20.100000000000001" customHeight="1" thickBot="1">
      <c r="A39" s="116"/>
      <c r="B39" s="115"/>
      <c r="C39" s="114" t="s">
        <v>44</v>
      </c>
      <c r="D39" s="113">
        <f>IF(ISNUMBER($G39),SUM(D12,D17,D22,D27,D32,D37),"")</f>
        <v>1709</v>
      </c>
      <c r="E39" s="112">
        <f>IF(ISNUMBER($G39),SUM(E12,E17,E22,E27,E32,E37),"")</f>
        <v>742</v>
      </c>
      <c r="F39" s="112">
        <f>IF(ISNUMBER($G39),SUM(F12,F17,F22,F27,F32,F37),"")</f>
        <v>61</v>
      </c>
      <c r="G39" s="146">
        <f>IF(SUM($G$8:$G$37)+SUM($Q$8:$Q$37)&gt;0,SUM(G12,G17,G22,G27,G32,G37),"")</f>
        <v>2451</v>
      </c>
      <c r="H39" s="110">
        <f>IF(SUM($G$8:$G$37)+SUM($Q$8:$Q$37)&gt;0,SUM(H12,H17,H22,H27,H32,H37),"")</f>
        <v>9</v>
      </c>
      <c r="I39" s="109">
        <f>IF(ISNUMBER($G39),(SIGN($G39-$Q39)+1)/IF(COUNT(I$11,I$16,I$21,I$26,I$31,I$36)&gt;3,1,2),"")</f>
        <v>2</v>
      </c>
      <c r="K39" s="116"/>
      <c r="L39" s="115"/>
      <c r="M39" s="114" t="s">
        <v>44</v>
      </c>
      <c r="N39" s="113">
        <f>IF(ISNUMBER($G39),SUM(N12,N17,N22,N27,N32,N37),"")</f>
        <v>1646</v>
      </c>
      <c r="O39" s="112">
        <f>IF(ISNUMBER($G39),SUM(O12,O17,O22,O27,O32,O37),"")</f>
        <v>609</v>
      </c>
      <c r="P39" s="112">
        <f>IF(ISNUMBER($G39),SUM(P12,P17,P22,P27,P32,P37),"")</f>
        <v>73</v>
      </c>
      <c r="Q39" s="146">
        <f>IF(SUM($G$8:$G$37)+SUM($Q$8:$Q$37)&gt;0,SUM(Q12,Q17,Q22,Q27,Q32,Q37),"")</f>
        <v>2255</v>
      </c>
      <c r="R39" s="110">
        <f>IF(SUM($G$8:$G$37)+SUM($Q$8:$Q$37)&gt;0,SUM(R12,R17,R22,R27,R32,R37),"")</f>
        <v>3</v>
      </c>
      <c r="S39" s="109">
        <f>IF(ISNUMBER($I39),IF(COUNT(S$11,S$16,S$21,S$26,S$31,S$36)&gt;3,2,1)-$I39,"")</f>
        <v>0</v>
      </c>
    </row>
    <row r="40" spans="1:19" ht="5.0999999999999996" customHeight="1" thickBot="1"/>
    <row r="41" spans="1:19" ht="18" customHeight="1" thickBot="1">
      <c r="A41" s="84"/>
      <c r="B41" s="106" t="s">
        <v>45</v>
      </c>
      <c r="C41" s="353" t="s">
        <v>107</v>
      </c>
      <c r="D41" s="353"/>
      <c r="E41" s="353"/>
      <c r="G41" s="355" t="s">
        <v>47</v>
      </c>
      <c r="H41" s="355"/>
      <c r="I41" s="108">
        <f>IF(ISNUMBER(I$39),SUM(I11,I16,I21,I26,I31,I36,I39),"")</f>
        <v>7</v>
      </c>
      <c r="K41" s="84"/>
      <c r="L41" s="106" t="s">
        <v>45</v>
      </c>
      <c r="M41" s="353" t="s">
        <v>106</v>
      </c>
      <c r="N41" s="353"/>
      <c r="O41" s="353"/>
      <c r="Q41" s="355" t="s">
        <v>47</v>
      </c>
      <c r="R41" s="355"/>
      <c r="S41" s="108">
        <f>IF(ISNUMBER(S$39),SUM(S11,S16,S21,S26,S31,S36,S39),"")</f>
        <v>1</v>
      </c>
    </row>
    <row r="42" spans="1:19" ht="18" customHeight="1">
      <c r="A42" s="84"/>
      <c r="B42" s="106" t="s">
        <v>49</v>
      </c>
      <c r="C42" s="352"/>
      <c r="D42" s="352"/>
      <c r="E42" s="352"/>
      <c r="G42" s="107"/>
      <c r="H42" s="107"/>
      <c r="I42" s="107"/>
      <c r="K42" s="84"/>
      <c r="L42" s="106" t="s">
        <v>49</v>
      </c>
      <c r="M42" s="352"/>
      <c r="N42" s="352"/>
      <c r="O42" s="352"/>
      <c r="Q42" s="107"/>
      <c r="R42" s="107"/>
      <c r="S42" s="107"/>
    </row>
    <row r="43" spans="1:19" ht="20.100000000000001" customHeight="1">
      <c r="A43" s="106" t="s">
        <v>50</v>
      </c>
      <c r="B43" s="106" t="s">
        <v>51</v>
      </c>
      <c r="C43" s="354" t="s">
        <v>105</v>
      </c>
      <c r="D43" s="354"/>
      <c r="E43" s="354"/>
      <c r="F43" s="354"/>
      <c r="G43" s="354"/>
      <c r="H43" s="354"/>
      <c r="I43" s="106"/>
      <c r="J43" s="106"/>
      <c r="K43" s="106" t="s">
        <v>52</v>
      </c>
      <c r="L43" s="354"/>
      <c r="M43" s="354"/>
      <c r="O43" s="106" t="s">
        <v>49</v>
      </c>
      <c r="P43" s="354"/>
      <c r="Q43" s="354"/>
      <c r="R43" s="354"/>
      <c r="S43" s="354"/>
    </row>
    <row r="44" spans="1:19" ht="9.9499999999999993" customHeight="1">
      <c r="E44" s="84"/>
      <c r="H44" s="84"/>
    </row>
    <row r="45" spans="1:19" ht="30" customHeight="1">
      <c r="A45" s="105" t="str">
        <f>"Technické podmínky utkání:   " &amp; $B$3 &amp; IF(ISBLANK($B$3),""," – ") &amp; $L$3</f>
        <v>Technické podmínky utkání:   TJ Astra Zahradní Město B – SK Meteor Praha C</v>
      </c>
    </row>
    <row r="46" spans="1:19" ht="20.100000000000001" customHeight="1">
      <c r="B46" s="104" t="s">
        <v>53</v>
      </c>
      <c r="C46" s="351" t="s">
        <v>104</v>
      </c>
      <c r="D46" s="351"/>
      <c r="I46" s="104" t="s">
        <v>55</v>
      </c>
      <c r="J46" s="351">
        <v>19</v>
      </c>
      <c r="K46" s="351"/>
    </row>
    <row r="47" spans="1:19" ht="20.100000000000001" customHeight="1">
      <c r="B47" s="104" t="s">
        <v>56</v>
      </c>
      <c r="C47" s="364" t="s">
        <v>103</v>
      </c>
      <c r="D47" s="364"/>
      <c r="I47" s="104" t="s">
        <v>58</v>
      </c>
      <c r="J47" s="364">
        <v>2</v>
      </c>
      <c r="K47" s="364"/>
      <c r="P47" s="104" t="s">
        <v>59</v>
      </c>
      <c r="Q47" s="363" t="s">
        <v>102</v>
      </c>
      <c r="R47" s="363"/>
      <c r="S47" s="363"/>
    </row>
    <row r="48" spans="1:19" ht="9.9499999999999993" customHeight="1"/>
    <row r="49" spans="1:19" ht="15" customHeight="1">
      <c r="A49" s="357" t="s">
        <v>61</v>
      </c>
      <c r="B49" s="358"/>
      <c r="C49" s="358"/>
      <c r="D49" s="358"/>
      <c r="E49" s="358"/>
      <c r="F49" s="358"/>
      <c r="G49" s="358"/>
      <c r="H49" s="358"/>
      <c r="I49" s="358"/>
      <c r="J49" s="358"/>
      <c r="K49" s="358"/>
      <c r="L49" s="358"/>
      <c r="M49" s="358"/>
      <c r="N49" s="358"/>
      <c r="O49" s="358"/>
      <c r="P49" s="358"/>
      <c r="Q49" s="358"/>
      <c r="R49" s="358"/>
      <c r="S49" s="359"/>
    </row>
    <row r="50" spans="1:19" ht="81" customHeight="1">
      <c r="A50" s="360"/>
      <c r="B50" s="361"/>
      <c r="C50" s="361"/>
      <c r="D50" s="361"/>
      <c r="E50" s="361"/>
      <c r="F50" s="361"/>
      <c r="G50" s="361"/>
      <c r="H50" s="361"/>
      <c r="I50" s="361"/>
      <c r="J50" s="361"/>
      <c r="K50" s="361"/>
      <c r="L50" s="361"/>
      <c r="M50" s="361"/>
      <c r="N50" s="361"/>
      <c r="O50" s="361"/>
      <c r="P50" s="361"/>
      <c r="Q50" s="361"/>
      <c r="R50" s="361"/>
      <c r="S50" s="362"/>
    </row>
    <row r="51" spans="1:19" ht="5.0999999999999996" customHeight="1"/>
    <row r="52" spans="1:19" ht="15" customHeight="1">
      <c r="A52" s="357" t="s">
        <v>62</v>
      </c>
      <c r="B52" s="358"/>
      <c r="C52" s="358"/>
      <c r="D52" s="358"/>
      <c r="E52" s="358"/>
      <c r="F52" s="358"/>
      <c r="G52" s="358"/>
      <c r="H52" s="358"/>
      <c r="I52" s="358"/>
      <c r="J52" s="358"/>
      <c r="K52" s="358"/>
      <c r="L52" s="358"/>
      <c r="M52" s="358"/>
      <c r="N52" s="358"/>
      <c r="O52" s="358"/>
      <c r="P52" s="358"/>
      <c r="Q52" s="358"/>
      <c r="R52" s="358"/>
      <c r="S52" s="359"/>
    </row>
    <row r="53" spans="1:19" ht="6" customHeight="1">
      <c r="A53" s="103"/>
      <c r="B53" s="84"/>
      <c r="C53" s="84"/>
      <c r="D53" s="84"/>
      <c r="E53" s="84"/>
      <c r="F53" s="84"/>
      <c r="G53" s="84"/>
      <c r="H53" s="84"/>
      <c r="I53" s="84"/>
      <c r="J53" s="84"/>
      <c r="K53" s="84"/>
      <c r="L53" s="84"/>
      <c r="M53" s="84"/>
      <c r="N53" s="84"/>
      <c r="O53" s="84"/>
      <c r="P53" s="84"/>
      <c r="Q53" s="84"/>
      <c r="R53" s="84"/>
      <c r="S53" s="100"/>
    </row>
    <row r="54" spans="1:19" ht="21" customHeight="1">
      <c r="A54" s="102" t="s">
        <v>6</v>
      </c>
      <c r="B54" s="84"/>
      <c r="C54" s="84"/>
      <c r="D54" s="84"/>
      <c r="E54" s="84"/>
      <c r="F54" s="84"/>
      <c r="G54" s="84"/>
      <c r="H54" s="84"/>
      <c r="I54" s="84"/>
      <c r="J54" s="84"/>
      <c r="K54" s="101" t="s">
        <v>8</v>
      </c>
      <c r="L54" s="84"/>
      <c r="M54" s="84"/>
      <c r="N54" s="84"/>
      <c r="O54" s="84"/>
      <c r="P54" s="84"/>
      <c r="Q54" s="84"/>
      <c r="R54" s="84"/>
      <c r="S54" s="100"/>
    </row>
    <row r="55" spans="1:19" ht="21" customHeight="1">
      <c r="A55" s="99"/>
      <c r="B55" s="96" t="s">
        <v>63</v>
      </c>
      <c r="C55" s="95"/>
      <c r="D55" s="97"/>
      <c r="E55" s="96" t="s">
        <v>64</v>
      </c>
      <c r="F55" s="95"/>
      <c r="G55" s="95"/>
      <c r="H55" s="95"/>
      <c r="I55" s="97"/>
      <c r="J55" s="84"/>
      <c r="K55" s="98"/>
      <c r="L55" s="96" t="s">
        <v>63</v>
      </c>
      <c r="M55" s="95"/>
      <c r="N55" s="97"/>
      <c r="O55" s="96" t="s">
        <v>64</v>
      </c>
      <c r="P55" s="95"/>
      <c r="Q55" s="95"/>
      <c r="R55" s="95"/>
      <c r="S55" s="94"/>
    </row>
    <row r="56" spans="1:19" ht="21" customHeight="1">
      <c r="A56" s="93" t="s">
        <v>65</v>
      </c>
      <c r="B56" s="89" t="s">
        <v>66</v>
      </c>
      <c r="C56" s="91"/>
      <c r="D56" s="90" t="s">
        <v>67</v>
      </c>
      <c r="E56" s="89" t="s">
        <v>66</v>
      </c>
      <c r="F56" s="88"/>
      <c r="G56" s="88"/>
      <c r="H56" s="87"/>
      <c r="I56" s="90" t="s">
        <v>67</v>
      </c>
      <c r="J56" s="84"/>
      <c r="K56" s="92" t="s">
        <v>65</v>
      </c>
      <c r="L56" s="89" t="s">
        <v>66</v>
      </c>
      <c r="M56" s="91"/>
      <c r="N56" s="90" t="s">
        <v>67</v>
      </c>
      <c r="O56" s="89" t="s">
        <v>66</v>
      </c>
      <c r="P56" s="88"/>
      <c r="Q56" s="88"/>
      <c r="R56" s="87"/>
      <c r="S56" s="86" t="s">
        <v>67</v>
      </c>
    </row>
    <row r="57" spans="1:19" ht="21" customHeight="1">
      <c r="A57" s="85"/>
      <c r="B57" s="348"/>
      <c r="C57" s="350"/>
      <c r="D57" s="82"/>
      <c r="E57" s="348"/>
      <c r="F57" s="349"/>
      <c r="G57" s="349"/>
      <c r="H57" s="350"/>
      <c r="I57" s="82"/>
      <c r="J57" s="84"/>
      <c r="K57" s="83"/>
      <c r="L57" s="348"/>
      <c r="M57" s="350"/>
      <c r="N57" s="82"/>
      <c r="O57" s="348"/>
      <c r="P57" s="349"/>
      <c r="Q57" s="349"/>
      <c r="R57" s="350"/>
      <c r="S57" s="81"/>
    </row>
    <row r="58" spans="1:19" ht="21" customHeight="1">
      <c r="A58" s="85"/>
      <c r="B58" s="348"/>
      <c r="C58" s="350"/>
      <c r="D58" s="82"/>
      <c r="E58" s="348"/>
      <c r="F58" s="349"/>
      <c r="G58" s="349"/>
      <c r="H58" s="350"/>
      <c r="I58" s="82"/>
      <c r="J58" s="84"/>
      <c r="K58" s="83"/>
      <c r="L58" s="348"/>
      <c r="M58" s="350"/>
      <c r="N58" s="82"/>
      <c r="O58" s="348"/>
      <c r="P58" s="349"/>
      <c r="Q58" s="349"/>
      <c r="R58" s="350"/>
      <c r="S58" s="81"/>
    </row>
    <row r="59" spans="1:19" ht="12" customHeight="1">
      <c r="A59" s="80"/>
      <c r="B59" s="79"/>
      <c r="C59" s="79"/>
      <c r="D59" s="79"/>
      <c r="E59" s="79"/>
      <c r="F59" s="79"/>
      <c r="G59" s="79"/>
      <c r="H59" s="79"/>
      <c r="I59" s="79"/>
      <c r="J59" s="79"/>
      <c r="K59" s="79"/>
      <c r="L59" s="79"/>
      <c r="M59" s="79"/>
      <c r="N59" s="79"/>
      <c r="O59" s="79"/>
      <c r="P59" s="79"/>
      <c r="Q59" s="79"/>
      <c r="R59" s="79"/>
      <c r="S59" s="78"/>
    </row>
    <row r="60" spans="1:19" ht="5.0999999999999996" customHeight="1"/>
    <row r="61" spans="1:19" ht="15" customHeight="1">
      <c r="A61" s="357" t="s">
        <v>68</v>
      </c>
      <c r="B61" s="358"/>
      <c r="C61" s="358"/>
      <c r="D61" s="358"/>
      <c r="E61" s="358"/>
      <c r="F61" s="358"/>
      <c r="G61" s="358"/>
      <c r="H61" s="358"/>
      <c r="I61" s="358"/>
      <c r="J61" s="358"/>
      <c r="K61" s="358"/>
      <c r="L61" s="358"/>
      <c r="M61" s="358"/>
      <c r="N61" s="358"/>
      <c r="O61" s="358"/>
      <c r="P61" s="358"/>
      <c r="Q61" s="358"/>
      <c r="R61" s="358"/>
      <c r="S61" s="359"/>
    </row>
    <row r="62" spans="1:19" ht="81" customHeight="1">
      <c r="A62" s="360"/>
      <c r="B62" s="361"/>
      <c r="C62" s="361"/>
      <c r="D62" s="361"/>
      <c r="E62" s="361"/>
      <c r="F62" s="361"/>
      <c r="G62" s="361"/>
      <c r="H62" s="361"/>
      <c r="I62" s="361"/>
      <c r="J62" s="361"/>
      <c r="K62" s="361"/>
      <c r="L62" s="361"/>
      <c r="M62" s="361"/>
      <c r="N62" s="361"/>
      <c r="O62" s="361"/>
      <c r="P62" s="361"/>
      <c r="Q62" s="361"/>
      <c r="R62" s="361"/>
      <c r="S62" s="362"/>
    </row>
    <row r="63" spans="1:19" ht="5.0999999999999996" customHeight="1"/>
    <row r="64" spans="1:19" ht="15" customHeight="1">
      <c r="A64" s="357" t="s">
        <v>69</v>
      </c>
      <c r="B64" s="358"/>
      <c r="C64" s="358"/>
      <c r="D64" s="358"/>
      <c r="E64" s="358"/>
      <c r="F64" s="358"/>
      <c r="G64" s="358"/>
      <c r="H64" s="358"/>
      <c r="I64" s="358"/>
      <c r="J64" s="358"/>
      <c r="K64" s="358"/>
      <c r="L64" s="358"/>
      <c r="M64" s="358"/>
      <c r="N64" s="358"/>
      <c r="O64" s="358"/>
      <c r="P64" s="358"/>
      <c r="Q64" s="358"/>
      <c r="R64" s="358"/>
      <c r="S64" s="359"/>
    </row>
    <row r="65" spans="1:19" ht="81" customHeight="1">
      <c r="A65" s="360"/>
      <c r="B65" s="361"/>
      <c r="C65" s="361"/>
      <c r="D65" s="361"/>
      <c r="E65" s="361"/>
      <c r="F65" s="361"/>
      <c r="G65" s="361"/>
      <c r="H65" s="361"/>
      <c r="I65" s="361"/>
      <c r="J65" s="361"/>
      <c r="K65" s="361"/>
      <c r="L65" s="361"/>
      <c r="M65" s="361"/>
      <c r="N65" s="361"/>
      <c r="O65" s="361"/>
      <c r="P65" s="361"/>
      <c r="Q65" s="361"/>
      <c r="R65" s="361"/>
      <c r="S65" s="362"/>
    </row>
    <row r="66" spans="1:19" ht="30" customHeight="1">
      <c r="A66" s="77"/>
      <c r="B66" s="76" t="s">
        <v>70</v>
      </c>
      <c r="C66" s="356" t="s">
        <v>101</v>
      </c>
      <c r="D66" s="356"/>
      <c r="E66" s="356"/>
      <c r="F66" s="356"/>
      <c r="G66" s="356"/>
      <c r="H66" s="356"/>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K23:L24"/>
    <mergeCell ref="K28:L29"/>
    <mergeCell ref="K30:L31"/>
    <mergeCell ref="K32:L32"/>
    <mergeCell ref="K27:L27"/>
    <mergeCell ref="R5:S5"/>
    <mergeCell ref="K8:L9"/>
    <mergeCell ref="K10:L11"/>
    <mergeCell ref="M5:M6"/>
    <mergeCell ref="K5:L5"/>
    <mergeCell ref="K6:L6"/>
    <mergeCell ref="S11:S12"/>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A20:B21"/>
    <mergeCell ref="L3:S3"/>
    <mergeCell ref="L1:N1"/>
    <mergeCell ref="O1:P1"/>
    <mergeCell ref="Q1:S1"/>
    <mergeCell ref="B3:I3"/>
    <mergeCell ref="B1:C2"/>
    <mergeCell ref="D1:I1"/>
    <mergeCell ref="I16:I17"/>
    <mergeCell ref="I21:I22"/>
    <mergeCell ref="K13:L14"/>
    <mergeCell ref="A10:B11"/>
    <mergeCell ref="A12:B12"/>
    <mergeCell ref="A13:B14"/>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5.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5" customWidth="1"/>
    <col min="2" max="2" width="15.7109375" style="75" customWidth="1"/>
    <col min="3" max="3" width="5.7109375" style="75" customWidth="1"/>
    <col min="4" max="5" width="6.7109375" style="75" customWidth="1"/>
    <col min="6" max="6" width="4.7109375" style="75" customWidth="1"/>
    <col min="7" max="7" width="6.7109375" style="75" customWidth="1"/>
    <col min="8" max="8" width="6.28515625" style="75" customWidth="1"/>
    <col min="9" max="9" width="6.7109375" style="75" customWidth="1"/>
    <col min="10" max="10" width="1.7109375" style="75" customWidth="1"/>
    <col min="11" max="11" width="10.7109375" style="75" customWidth="1"/>
    <col min="12" max="12" width="15.7109375" style="75" customWidth="1"/>
    <col min="13" max="13" width="5.7109375" style="75" customWidth="1"/>
    <col min="14" max="15" width="6.7109375" style="75" customWidth="1"/>
    <col min="16" max="16" width="4.7109375" style="75" customWidth="1"/>
    <col min="17" max="17" width="6.7109375" style="75" customWidth="1"/>
    <col min="18" max="18" width="6.28515625" style="75" customWidth="1"/>
    <col min="19" max="19" width="6.7109375" style="75" customWidth="1"/>
    <col min="20" max="20" width="9.140625" style="75" customWidth="1"/>
    <col min="21" max="16384" width="9.140625" style="74"/>
  </cols>
  <sheetData>
    <row r="1" spans="1:19" ht="26.25" customHeight="1">
      <c r="B1" s="395" t="s">
        <v>0</v>
      </c>
      <c r="C1" s="395"/>
      <c r="D1" s="397" t="s">
        <v>1</v>
      </c>
      <c r="E1" s="397"/>
      <c r="F1" s="397"/>
      <c r="G1" s="397"/>
      <c r="H1" s="397"/>
      <c r="I1" s="397"/>
      <c r="K1" s="147" t="s">
        <v>2</v>
      </c>
      <c r="L1" s="391" t="s">
        <v>134</v>
      </c>
      <c r="M1" s="391"/>
      <c r="N1" s="391"/>
      <c r="O1" s="392" t="s">
        <v>4</v>
      </c>
      <c r="P1" s="392"/>
      <c r="Q1" s="393" t="s">
        <v>474</v>
      </c>
      <c r="R1" s="394"/>
      <c r="S1" s="394"/>
    </row>
    <row r="2" spans="1:19" ht="6" customHeight="1" thickBot="1">
      <c r="B2" s="396"/>
      <c r="C2" s="396"/>
    </row>
    <row r="3" spans="1:19" ht="20.100000000000001" customHeight="1" thickBot="1">
      <c r="A3" s="144" t="s">
        <v>6</v>
      </c>
      <c r="B3" s="388" t="s">
        <v>136</v>
      </c>
      <c r="C3" s="389"/>
      <c r="D3" s="389"/>
      <c r="E3" s="389"/>
      <c r="F3" s="389"/>
      <c r="G3" s="389"/>
      <c r="H3" s="389"/>
      <c r="I3" s="390"/>
      <c r="K3" s="144" t="s">
        <v>8</v>
      </c>
      <c r="L3" s="388" t="s">
        <v>473</v>
      </c>
      <c r="M3" s="389"/>
      <c r="N3" s="389"/>
      <c r="O3" s="389"/>
      <c r="P3" s="389"/>
      <c r="Q3" s="389"/>
      <c r="R3" s="389"/>
      <c r="S3" s="390"/>
    </row>
    <row r="4" spans="1:19" ht="5.0999999999999996" customHeight="1" thickBot="1"/>
    <row r="5" spans="1:19" ht="12.95" customHeight="1">
      <c r="A5" s="380" t="s">
        <v>10</v>
      </c>
      <c r="B5" s="381"/>
      <c r="C5" s="365" t="s">
        <v>11</v>
      </c>
      <c r="D5" s="367" t="s">
        <v>12</v>
      </c>
      <c r="E5" s="368"/>
      <c r="F5" s="368"/>
      <c r="G5" s="369"/>
      <c r="H5" s="370" t="s">
        <v>13</v>
      </c>
      <c r="I5" s="371"/>
      <c r="K5" s="380" t="s">
        <v>10</v>
      </c>
      <c r="L5" s="381"/>
      <c r="M5" s="365" t="s">
        <v>11</v>
      </c>
      <c r="N5" s="367" t="s">
        <v>12</v>
      </c>
      <c r="O5" s="368"/>
      <c r="P5" s="368"/>
      <c r="Q5" s="369"/>
      <c r="R5" s="370" t="s">
        <v>13</v>
      </c>
      <c r="S5" s="371"/>
    </row>
    <row r="6" spans="1:19" ht="12.95" customHeight="1" thickBot="1">
      <c r="A6" s="382" t="s">
        <v>14</v>
      </c>
      <c r="B6" s="383"/>
      <c r="C6" s="366"/>
      <c r="D6" s="143" t="s">
        <v>15</v>
      </c>
      <c r="E6" s="142" t="s">
        <v>16</v>
      </c>
      <c r="F6" s="142" t="s">
        <v>17</v>
      </c>
      <c r="G6" s="141" t="s">
        <v>18</v>
      </c>
      <c r="H6" s="140" t="s">
        <v>19</v>
      </c>
      <c r="I6" s="139" t="s">
        <v>20</v>
      </c>
      <c r="K6" s="382" t="s">
        <v>14</v>
      </c>
      <c r="L6" s="383"/>
      <c r="M6" s="366"/>
      <c r="N6" s="143" t="s">
        <v>15</v>
      </c>
      <c r="O6" s="142" t="s">
        <v>16</v>
      </c>
      <c r="P6" s="142" t="s">
        <v>17</v>
      </c>
      <c r="Q6" s="141" t="s">
        <v>18</v>
      </c>
      <c r="R6" s="140" t="s">
        <v>19</v>
      </c>
      <c r="S6" s="139" t="s">
        <v>20</v>
      </c>
    </row>
    <row r="7" spans="1:19" ht="5.0999999999999996" customHeight="1" thickBot="1"/>
    <row r="8" spans="1:19" ht="12.95" customHeight="1">
      <c r="A8" s="384" t="s">
        <v>472</v>
      </c>
      <c r="B8" s="385"/>
      <c r="C8" s="138">
        <v>1</v>
      </c>
      <c r="D8" s="137">
        <v>138</v>
      </c>
      <c r="E8" s="136">
        <v>45</v>
      </c>
      <c r="F8" s="136">
        <v>9</v>
      </c>
      <c r="G8" s="135">
        <f>IF(AND(ISBLANK(D8),ISBLANK(E8)),"",D8+E8)</f>
        <v>183</v>
      </c>
      <c r="H8" s="134">
        <f>IF(OR(ISNUMBER($G8),ISNUMBER($Q8)),(SIGN(N($G8)-N($Q8))+1)/2,"")</f>
        <v>1</v>
      </c>
      <c r="I8" s="128"/>
      <c r="K8" s="384" t="s">
        <v>471</v>
      </c>
      <c r="L8" s="385"/>
      <c r="M8" s="138">
        <v>1</v>
      </c>
      <c r="N8" s="137">
        <v>140</v>
      </c>
      <c r="O8" s="136">
        <v>41</v>
      </c>
      <c r="P8" s="136">
        <v>9</v>
      </c>
      <c r="Q8" s="135">
        <f>IF(AND(ISBLANK(N8),ISBLANK(O8)),"",N8+O8)</f>
        <v>181</v>
      </c>
      <c r="R8" s="134">
        <f>IF(ISNUMBER($H8),1-$H8,"")</f>
        <v>0</v>
      </c>
      <c r="S8" s="128"/>
    </row>
    <row r="9" spans="1:19" ht="12.95" customHeight="1">
      <c r="A9" s="386"/>
      <c r="B9" s="387"/>
      <c r="C9" s="133">
        <v>2</v>
      </c>
      <c r="D9" s="132">
        <v>124</v>
      </c>
      <c r="E9" s="131">
        <v>68</v>
      </c>
      <c r="F9" s="131">
        <v>0</v>
      </c>
      <c r="G9" s="130">
        <f>IF(AND(ISBLANK(D9),ISBLANK(E9)),"",D9+E9)</f>
        <v>192</v>
      </c>
      <c r="H9" s="129">
        <f>IF(OR(ISNUMBER($G9),ISNUMBER($Q9)),(SIGN(N($G9)-N($Q9))+1)/2,"")</f>
        <v>1</v>
      </c>
      <c r="I9" s="128"/>
      <c r="K9" s="386"/>
      <c r="L9" s="387"/>
      <c r="M9" s="133">
        <v>2</v>
      </c>
      <c r="N9" s="132">
        <v>121</v>
      </c>
      <c r="O9" s="131">
        <v>35</v>
      </c>
      <c r="P9" s="131">
        <v>10</v>
      </c>
      <c r="Q9" s="130">
        <f>IF(AND(ISBLANK(N9),ISBLANK(O9)),"",N9+O9)</f>
        <v>156</v>
      </c>
      <c r="R9" s="129">
        <f>IF(ISNUMBER($H9),1-$H9,"")</f>
        <v>0</v>
      </c>
      <c r="S9" s="128"/>
    </row>
    <row r="10" spans="1:19" ht="12.95" customHeight="1" thickBot="1">
      <c r="A10" s="372" t="s">
        <v>31</v>
      </c>
      <c r="B10" s="373"/>
      <c r="C10" s="133">
        <v>3</v>
      </c>
      <c r="D10" s="132"/>
      <c r="E10" s="131"/>
      <c r="F10" s="131"/>
      <c r="G10" s="130" t="str">
        <f>IF(AND(ISBLANK(D10),ISBLANK(E10)),"",D10+E10)</f>
        <v/>
      </c>
      <c r="H10" s="129" t="str">
        <f>IF(OR(ISNUMBER($G10),ISNUMBER($Q10)),(SIGN(N($G10)-N($Q10))+1)/2,"")</f>
        <v/>
      </c>
      <c r="I10" s="128"/>
      <c r="K10" s="372" t="s">
        <v>276</v>
      </c>
      <c r="L10" s="373"/>
      <c r="M10" s="133">
        <v>3</v>
      </c>
      <c r="N10" s="132"/>
      <c r="O10" s="131"/>
      <c r="P10" s="131"/>
      <c r="Q10" s="130" t="str">
        <f>IF(AND(ISBLANK(N10),ISBLANK(O10)),"",N10+O10)</f>
        <v/>
      </c>
      <c r="R10" s="129" t="str">
        <f>IF(ISNUMBER($H10),1-$H10,"")</f>
        <v/>
      </c>
      <c r="S10" s="128"/>
    </row>
    <row r="11" spans="1:19" ht="12.95" customHeight="1">
      <c r="A11" s="374"/>
      <c r="B11" s="375"/>
      <c r="C11" s="127">
        <v>4</v>
      </c>
      <c r="D11" s="126"/>
      <c r="E11" s="125"/>
      <c r="F11" s="125"/>
      <c r="G11" s="124" t="str">
        <f>IF(AND(ISBLANK(D11),ISBLANK(E11)),"",D11+E11)</f>
        <v/>
      </c>
      <c r="H11" s="123" t="str">
        <f>IF(OR(ISNUMBER($G11),ISNUMBER($Q11)),(SIGN(N($G11)-N($Q11))+1)/2,"")</f>
        <v/>
      </c>
      <c r="I11" s="378">
        <f>IF(ISNUMBER(H12),(SIGN(1000*($H12-$R12)+$G12-$Q12)+1)/2,"")</f>
        <v>1</v>
      </c>
      <c r="K11" s="374"/>
      <c r="L11" s="375"/>
      <c r="M11" s="127">
        <v>4</v>
      </c>
      <c r="N11" s="126"/>
      <c r="O11" s="125"/>
      <c r="P11" s="125"/>
      <c r="Q11" s="124" t="str">
        <f>IF(AND(ISBLANK(N11),ISBLANK(O11)),"",N11+O11)</f>
        <v/>
      </c>
      <c r="R11" s="123" t="str">
        <f>IF(ISNUMBER($H11),1-$H11,"")</f>
        <v/>
      </c>
      <c r="S11" s="378">
        <f>IF(ISNUMBER($I11),1-$I11,"")</f>
        <v>0</v>
      </c>
    </row>
    <row r="12" spans="1:19" ht="15.95" customHeight="1" thickBot="1">
      <c r="A12" s="376">
        <v>22958</v>
      </c>
      <c r="B12" s="377"/>
      <c r="C12" s="121" t="s">
        <v>18</v>
      </c>
      <c r="D12" s="117">
        <f>IF(ISNUMBER($G12),SUM(D8:D11),"")</f>
        <v>262</v>
      </c>
      <c r="E12" s="119">
        <f>IF(ISNUMBER($G12),SUM(E8:E11),"")</f>
        <v>113</v>
      </c>
      <c r="F12" s="119">
        <f>IF(ISNUMBER($G12),SUM(F8:F11),"")</f>
        <v>9</v>
      </c>
      <c r="G12" s="118">
        <f>IF(SUM($G8:$G11)+SUM($Q8:$Q11)&gt;0,SUM(G8:G11),"")</f>
        <v>375</v>
      </c>
      <c r="H12" s="117">
        <f>IF(ISNUMBER($G12),SUM(H8:H11),"")</f>
        <v>2</v>
      </c>
      <c r="I12" s="379"/>
      <c r="K12" s="376">
        <v>19845</v>
      </c>
      <c r="L12" s="377"/>
      <c r="M12" s="121" t="s">
        <v>18</v>
      </c>
      <c r="N12" s="117">
        <f>IF(ISNUMBER($G12),SUM(N8:N11),"")</f>
        <v>261</v>
      </c>
      <c r="O12" s="119">
        <f>IF(ISNUMBER($G12),SUM(O8:O11),"")</f>
        <v>76</v>
      </c>
      <c r="P12" s="119">
        <f>IF(ISNUMBER($G12),SUM(P8:P11),"")</f>
        <v>19</v>
      </c>
      <c r="Q12" s="118">
        <f>IF(SUM($G8:$G11)+SUM($Q8:$Q11)&gt;0,SUM(Q8:Q11),"")</f>
        <v>337</v>
      </c>
      <c r="R12" s="117">
        <f>IF(ISNUMBER($G12),SUM(R8:R11),"")</f>
        <v>0</v>
      </c>
      <c r="S12" s="379"/>
    </row>
    <row r="13" spans="1:19" ht="12.95" customHeight="1">
      <c r="A13" s="384" t="s">
        <v>470</v>
      </c>
      <c r="B13" s="385"/>
      <c r="C13" s="138">
        <v>1</v>
      </c>
      <c r="D13" s="137">
        <v>127</v>
      </c>
      <c r="E13" s="136">
        <v>53</v>
      </c>
      <c r="F13" s="136">
        <v>4</v>
      </c>
      <c r="G13" s="135">
        <f>IF(AND(ISBLANK(D13),ISBLANK(E13)),"",D13+E13)</f>
        <v>180</v>
      </c>
      <c r="H13" s="134">
        <f>IF(OR(ISNUMBER($G13),ISNUMBER($Q13)),(SIGN(N($G13)-N($Q13))+1)/2,"")</f>
        <v>0</v>
      </c>
      <c r="I13" s="128"/>
      <c r="K13" s="384" t="s">
        <v>469</v>
      </c>
      <c r="L13" s="385"/>
      <c r="M13" s="138">
        <v>1</v>
      </c>
      <c r="N13" s="137">
        <v>130</v>
      </c>
      <c r="O13" s="136">
        <v>89</v>
      </c>
      <c r="P13" s="136">
        <v>2</v>
      </c>
      <c r="Q13" s="135">
        <f>IF(AND(ISBLANK(N13),ISBLANK(O13)),"",N13+O13)</f>
        <v>219</v>
      </c>
      <c r="R13" s="134">
        <f>IF(ISNUMBER($H13),1-$H13,"")</f>
        <v>1</v>
      </c>
      <c r="S13" s="128"/>
    </row>
    <row r="14" spans="1:19" ht="12.95" customHeight="1">
      <c r="A14" s="386"/>
      <c r="B14" s="387"/>
      <c r="C14" s="133">
        <v>2</v>
      </c>
      <c r="D14" s="132">
        <v>94</v>
      </c>
      <c r="E14" s="131">
        <v>43</v>
      </c>
      <c r="F14" s="131">
        <v>10</v>
      </c>
      <c r="G14" s="130">
        <f>IF(AND(ISBLANK(D14),ISBLANK(E14)),"",D14+E14)</f>
        <v>137</v>
      </c>
      <c r="H14" s="129">
        <f>IF(OR(ISNUMBER($G14),ISNUMBER($Q14)),(SIGN(N($G14)-N($Q14))+1)/2,"")</f>
        <v>0</v>
      </c>
      <c r="I14" s="128"/>
      <c r="K14" s="386"/>
      <c r="L14" s="387"/>
      <c r="M14" s="133">
        <v>2</v>
      </c>
      <c r="N14" s="132">
        <v>144</v>
      </c>
      <c r="O14" s="131">
        <v>60</v>
      </c>
      <c r="P14" s="131">
        <v>6</v>
      </c>
      <c r="Q14" s="130">
        <f>IF(AND(ISBLANK(N14),ISBLANK(O14)),"",N14+O14)</f>
        <v>204</v>
      </c>
      <c r="R14" s="129">
        <f>IF(ISNUMBER($H14),1-$H14,"")</f>
        <v>1</v>
      </c>
      <c r="S14" s="128"/>
    </row>
    <row r="15" spans="1:19" ht="12.95" customHeight="1" thickBot="1">
      <c r="A15" s="372" t="s">
        <v>256</v>
      </c>
      <c r="B15" s="373"/>
      <c r="C15" s="133">
        <v>3</v>
      </c>
      <c r="D15" s="132"/>
      <c r="E15" s="131"/>
      <c r="F15" s="131"/>
      <c r="G15" s="130" t="str">
        <f>IF(AND(ISBLANK(D15),ISBLANK(E15)),"",D15+E15)</f>
        <v/>
      </c>
      <c r="H15" s="129" t="str">
        <f>IF(OR(ISNUMBER($G15),ISNUMBER($Q15)),(SIGN(N($G15)-N($Q15))+1)/2,"")</f>
        <v/>
      </c>
      <c r="I15" s="128"/>
      <c r="K15" s="372" t="s">
        <v>122</v>
      </c>
      <c r="L15" s="373"/>
      <c r="M15" s="133">
        <v>3</v>
      </c>
      <c r="N15" s="132"/>
      <c r="O15" s="131"/>
      <c r="P15" s="131"/>
      <c r="Q15" s="130" t="str">
        <f>IF(AND(ISBLANK(N15),ISBLANK(O15)),"",N15+O15)</f>
        <v/>
      </c>
      <c r="R15" s="129" t="str">
        <f>IF(ISNUMBER($H15),1-$H15,"")</f>
        <v/>
      </c>
      <c r="S15" s="128"/>
    </row>
    <row r="16" spans="1:19" ht="12.95" customHeight="1">
      <c r="A16" s="374"/>
      <c r="B16" s="375"/>
      <c r="C16" s="127">
        <v>4</v>
      </c>
      <c r="D16" s="126"/>
      <c r="E16" s="125"/>
      <c r="F16" s="125"/>
      <c r="G16" s="124" t="str">
        <f>IF(AND(ISBLANK(D16),ISBLANK(E16)),"",D16+E16)</f>
        <v/>
      </c>
      <c r="H16" s="123" t="str">
        <f>IF(OR(ISNUMBER($G16),ISNUMBER($Q16)),(SIGN(N($G16)-N($Q16))+1)/2,"")</f>
        <v/>
      </c>
      <c r="I16" s="378">
        <f>IF(ISNUMBER(H17),(SIGN(1000*($H17-$R17)+$G17-$Q17)+1)/2,"")</f>
        <v>0</v>
      </c>
      <c r="K16" s="374"/>
      <c r="L16" s="375"/>
      <c r="M16" s="127">
        <v>4</v>
      </c>
      <c r="N16" s="126"/>
      <c r="O16" s="125"/>
      <c r="P16" s="125"/>
      <c r="Q16" s="124" t="str">
        <f>IF(AND(ISBLANK(N16),ISBLANK(O16)),"",N16+O16)</f>
        <v/>
      </c>
      <c r="R16" s="123" t="str">
        <f>IF(ISNUMBER($H16),1-$H16,"")</f>
        <v/>
      </c>
      <c r="S16" s="378">
        <f>IF(ISNUMBER($I16),1-$I16,"")</f>
        <v>1</v>
      </c>
    </row>
    <row r="17" spans="1:19" ht="15.95" customHeight="1" thickBot="1">
      <c r="A17" s="376">
        <v>15292</v>
      </c>
      <c r="B17" s="377"/>
      <c r="C17" s="121" t="s">
        <v>18</v>
      </c>
      <c r="D17" s="117">
        <f>IF(ISNUMBER($G17),SUM(D13:D16),"")</f>
        <v>221</v>
      </c>
      <c r="E17" s="119">
        <f>IF(ISNUMBER($G17),SUM(E13:E16),"")</f>
        <v>96</v>
      </c>
      <c r="F17" s="119">
        <f>IF(ISNUMBER($G17),SUM(F13:F16),"")</f>
        <v>14</v>
      </c>
      <c r="G17" s="118">
        <f>IF(SUM($G13:$G16)+SUM($Q13:$Q16)&gt;0,SUM(G13:G16),"")</f>
        <v>317</v>
      </c>
      <c r="H17" s="117">
        <f>IF(ISNUMBER($G17),SUM(H13:H16),"")</f>
        <v>0</v>
      </c>
      <c r="I17" s="379"/>
      <c r="K17" s="376">
        <v>13850</v>
      </c>
      <c r="L17" s="377"/>
      <c r="M17" s="121" t="s">
        <v>18</v>
      </c>
      <c r="N17" s="117">
        <f>IF(ISNUMBER($G17),SUM(N13:N16),"")</f>
        <v>274</v>
      </c>
      <c r="O17" s="119">
        <f>IF(ISNUMBER($G17),SUM(O13:O16),"")</f>
        <v>149</v>
      </c>
      <c r="P17" s="119">
        <f>IF(ISNUMBER($G17),SUM(P13:P16),"")</f>
        <v>8</v>
      </c>
      <c r="Q17" s="118">
        <f>IF(SUM($G13:$G16)+SUM($Q13:$Q16)&gt;0,SUM(Q13:Q16),"")</f>
        <v>423</v>
      </c>
      <c r="R17" s="117">
        <f>IF(ISNUMBER($G17),SUM(R13:R16),"")</f>
        <v>2</v>
      </c>
      <c r="S17" s="379"/>
    </row>
    <row r="18" spans="1:19" ht="12.95" customHeight="1">
      <c r="A18" s="384" t="s">
        <v>468</v>
      </c>
      <c r="B18" s="385"/>
      <c r="C18" s="138">
        <v>1</v>
      </c>
      <c r="D18" s="137">
        <v>141</v>
      </c>
      <c r="E18" s="136">
        <v>60</v>
      </c>
      <c r="F18" s="136">
        <v>5</v>
      </c>
      <c r="G18" s="135">
        <f>IF(AND(ISBLANK(D18),ISBLANK(E18)),"",D18+E18)</f>
        <v>201</v>
      </c>
      <c r="H18" s="134">
        <f>IF(OR(ISNUMBER($G18),ISNUMBER($Q18)),(SIGN(N($G18)-N($Q18))+1)/2,"")</f>
        <v>1</v>
      </c>
      <c r="I18" s="128"/>
      <c r="K18" s="384" t="s">
        <v>467</v>
      </c>
      <c r="L18" s="385"/>
      <c r="M18" s="138">
        <v>1</v>
      </c>
      <c r="N18" s="137">
        <v>124</v>
      </c>
      <c r="O18" s="136">
        <v>52</v>
      </c>
      <c r="P18" s="136">
        <v>7</v>
      </c>
      <c r="Q18" s="135">
        <f>IF(AND(ISBLANK(N18),ISBLANK(O18)),"",N18+O18)</f>
        <v>176</v>
      </c>
      <c r="R18" s="134">
        <f>IF(ISNUMBER($H18),1-$H18,"")</f>
        <v>0</v>
      </c>
      <c r="S18" s="128"/>
    </row>
    <row r="19" spans="1:19" ht="12.95" customHeight="1">
      <c r="A19" s="386"/>
      <c r="B19" s="387"/>
      <c r="C19" s="133">
        <v>2</v>
      </c>
      <c r="D19" s="132">
        <v>124</v>
      </c>
      <c r="E19" s="131">
        <v>52</v>
      </c>
      <c r="F19" s="131">
        <v>7</v>
      </c>
      <c r="G19" s="130">
        <f>IF(AND(ISBLANK(D19),ISBLANK(E19)),"",D19+E19)</f>
        <v>176</v>
      </c>
      <c r="H19" s="129">
        <f>IF(OR(ISNUMBER($G19),ISNUMBER($Q19)),(SIGN(N($G19)-N($Q19))+1)/2,"")</f>
        <v>0</v>
      </c>
      <c r="I19" s="128"/>
      <c r="K19" s="386"/>
      <c r="L19" s="387"/>
      <c r="M19" s="133">
        <v>2</v>
      </c>
      <c r="N19" s="132">
        <v>141</v>
      </c>
      <c r="O19" s="131">
        <v>61</v>
      </c>
      <c r="P19" s="131">
        <v>3</v>
      </c>
      <c r="Q19" s="130">
        <f>IF(AND(ISBLANK(N19),ISBLANK(O19)),"",N19+O19)</f>
        <v>202</v>
      </c>
      <c r="R19" s="129">
        <f>IF(ISNUMBER($H19),1-$H19,"")</f>
        <v>1</v>
      </c>
      <c r="S19" s="128"/>
    </row>
    <row r="20" spans="1:19" ht="12.95" customHeight="1" thickBot="1">
      <c r="A20" s="372" t="s">
        <v>122</v>
      </c>
      <c r="B20" s="373"/>
      <c r="C20" s="133">
        <v>3</v>
      </c>
      <c r="D20" s="132"/>
      <c r="E20" s="131"/>
      <c r="F20" s="131"/>
      <c r="G20" s="130" t="str">
        <f>IF(AND(ISBLANK(D20),ISBLANK(E20)),"",D20+E20)</f>
        <v/>
      </c>
      <c r="H20" s="129" t="str">
        <f>IF(OR(ISNUMBER($G20),ISNUMBER($Q20)),(SIGN(N($G20)-N($Q20))+1)/2,"")</f>
        <v/>
      </c>
      <c r="I20" s="128"/>
      <c r="K20" s="372" t="s">
        <v>211</v>
      </c>
      <c r="L20" s="373"/>
      <c r="M20" s="133">
        <v>3</v>
      </c>
      <c r="N20" s="132"/>
      <c r="O20" s="131"/>
      <c r="P20" s="131"/>
      <c r="Q20" s="130" t="str">
        <f>IF(AND(ISBLANK(N20),ISBLANK(O20)),"",N20+O20)</f>
        <v/>
      </c>
      <c r="R20" s="129" t="str">
        <f>IF(ISNUMBER($H20),1-$H20,"")</f>
        <v/>
      </c>
      <c r="S20" s="128"/>
    </row>
    <row r="21" spans="1:19" ht="12.95" customHeight="1">
      <c r="A21" s="374"/>
      <c r="B21" s="375"/>
      <c r="C21" s="127">
        <v>4</v>
      </c>
      <c r="D21" s="126"/>
      <c r="E21" s="125"/>
      <c r="F21" s="125"/>
      <c r="G21" s="124" t="str">
        <f>IF(AND(ISBLANK(D21),ISBLANK(E21)),"",D21+E21)</f>
        <v/>
      </c>
      <c r="H21" s="123" t="str">
        <f>IF(OR(ISNUMBER($G21),ISNUMBER($Q21)),(SIGN(N($G21)-N($Q21))+1)/2,"")</f>
        <v/>
      </c>
      <c r="I21" s="378">
        <f>IF(ISNUMBER(H22),(SIGN(1000*($H22-$R22)+$G22-$Q22)+1)/2,"")</f>
        <v>0</v>
      </c>
      <c r="K21" s="374"/>
      <c r="L21" s="375"/>
      <c r="M21" s="127">
        <v>4</v>
      </c>
      <c r="N21" s="126"/>
      <c r="O21" s="125"/>
      <c r="P21" s="125"/>
      <c r="Q21" s="124" t="str">
        <f>IF(AND(ISBLANK(N21),ISBLANK(O21)),"",N21+O21)</f>
        <v/>
      </c>
      <c r="R21" s="123" t="str">
        <f>IF(ISNUMBER($H21),1-$H21,"")</f>
        <v/>
      </c>
      <c r="S21" s="378">
        <f>IF(ISNUMBER($I21),1-$I21,"")</f>
        <v>1</v>
      </c>
    </row>
    <row r="22" spans="1:19" ht="15.95" customHeight="1" thickBot="1">
      <c r="A22" s="376">
        <v>4389</v>
      </c>
      <c r="B22" s="377"/>
      <c r="C22" s="121" t="s">
        <v>18</v>
      </c>
      <c r="D22" s="117">
        <f>IF(ISNUMBER($G22),SUM(D18:D21),"")</f>
        <v>265</v>
      </c>
      <c r="E22" s="119">
        <f>IF(ISNUMBER($G22),SUM(E18:E21),"")</f>
        <v>112</v>
      </c>
      <c r="F22" s="119">
        <f>IF(ISNUMBER($G22),SUM(F18:F21),"")</f>
        <v>12</v>
      </c>
      <c r="G22" s="118">
        <f>IF(SUM($G18:$G21)+SUM($Q18:$Q21)&gt;0,SUM(G18:G21),"")</f>
        <v>377</v>
      </c>
      <c r="H22" s="117">
        <f>IF(ISNUMBER($G22),SUM(H18:H21),"")</f>
        <v>1</v>
      </c>
      <c r="I22" s="379"/>
      <c r="K22" s="376">
        <v>1366</v>
      </c>
      <c r="L22" s="377"/>
      <c r="M22" s="121" t="s">
        <v>18</v>
      </c>
      <c r="N22" s="117">
        <f>IF(ISNUMBER($G22),SUM(N18:N21),"")</f>
        <v>265</v>
      </c>
      <c r="O22" s="119">
        <f>IF(ISNUMBER($G22),SUM(O18:O21),"")</f>
        <v>113</v>
      </c>
      <c r="P22" s="119">
        <f>IF(ISNUMBER($G22),SUM(P18:P21),"")</f>
        <v>10</v>
      </c>
      <c r="Q22" s="118">
        <f>IF(SUM($G18:$G21)+SUM($Q18:$Q21)&gt;0,SUM(Q18:Q21),"")</f>
        <v>378</v>
      </c>
      <c r="R22" s="117">
        <f>IF(ISNUMBER($G22),SUM(R18:R21),"")</f>
        <v>1</v>
      </c>
      <c r="S22" s="379"/>
    </row>
    <row r="23" spans="1:19" ht="12.95" customHeight="1">
      <c r="A23" s="384" t="s">
        <v>466</v>
      </c>
      <c r="B23" s="385"/>
      <c r="C23" s="138">
        <v>1</v>
      </c>
      <c r="D23" s="137">
        <v>133</v>
      </c>
      <c r="E23" s="136">
        <v>69</v>
      </c>
      <c r="F23" s="136">
        <v>1</v>
      </c>
      <c r="G23" s="135">
        <f>IF(AND(ISBLANK(D23),ISBLANK(E23)),"",D23+E23)</f>
        <v>202</v>
      </c>
      <c r="H23" s="134">
        <f>IF(OR(ISNUMBER($G23),ISNUMBER($Q23)),(SIGN(N($G23)-N($Q23))+1)/2,"")</f>
        <v>1</v>
      </c>
      <c r="I23" s="128"/>
      <c r="K23" s="384" t="s">
        <v>465</v>
      </c>
      <c r="L23" s="385"/>
      <c r="M23" s="138">
        <v>1</v>
      </c>
      <c r="N23" s="137">
        <v>148</v>
      </c>
      <c r="O23" s="136">
        <v>53</v>
      </c>
      <c r="P23" s="136">
        <v>8</v>
      </c>
      <c r="Q23" s="135">
        <f>IF(AND(ISBLANK(N23),ISBLANK(O23)),"",N23+O23)</f>
        <v>201</v>
      </c>
      <c r="R23" s="134">
        <f>IF(ISNUMBER($H23),1-$H23,"")</f>
        <v>0</v>
      </c>
      <c r="S23" s="128"/>
    </row>
    <row r="24" spans="1:19" ht="12.95" customHeight="1">
      <c r="A24" s="386"/>
      <c r="B24" s="387"/>
      <c r="C24" s="133">
        <v>2</v>
      </c>
      <c r="D24" s="132">
        <v>124</v>
      </c>
      <c r="E24" s="131">
        <v>25</v>
      </c>
      <c r="F24" s="131">
        <v>14</v>
      </c>
      <c r="G24" s="130">
        <f>IF(AND(ISBLANK(D24),ISBLANK(E24)),"",D24+E24)</f>
        <v>149</v>
      </c>
      <c r="H24" s="129">
        <f>IF(OR(ISNUMBER($G24),ISNUMBER($Q24)),(SIGN(N($G24)-N($Q24))+1)/2,"")</f>
        <v>0</v>
      </c>
      <c r="I24" s="128"/>
      <c r="K24" s="386"/>
      <c r="L24" s="387"/>
      <c r="M24" s="133">
        <v>2</v>
      </c>
      <c r="N24" s="132">
        <v>142</v>
      </c>
      <c r="O24" s="131">
        <v>69</v>
      </c>
      <c r="P24" s="131">
        <v>3</v>
      </c>
      <c r="Q24" s="130">
        <f>IF(AND(ISBLANK(N24),ISBLANK(O24)),"",N24+O24)</f>
        <v>211</v>
      </c>
      <c r="R24" s="129">
        <f>IF(ISNUMBER($H24),1-$H24,"")</f>
        <v>1</v>
      </c>
      <c r="S24" s="128"/>
    </row>
    <row r="25" spans="1:19" ht="12.95" customHeight="1" thickBot="1">
      <c r="A25" s="372" t="s">
        <v>83</v>
      </c>
      <c r="B25" s="373"/>
      <c r="C25" s="133">
        <v>3</v>
      </c>
      <c r="D25" s="132"/>
      <c r="E25" s="131"/>
      <c r="F25" s="131"/>
      <c r="G25" s="130" t="str">
        <f>IF(AND(ISBLANK(D25),ISBLANK(E25)),"",D25+E25)</f>
        <v/>
      </c>
      <c r="H25" s="129" t="str">
        <f>IF(OR(ISNUMBER($G25),ISNUMBER($Q25)),(SIGN(N($G25)-N($Q25))+1)/2,"")</f>
        <v/>
      </c>
      <c r="I25" s="128"/>
      <c r="K25" s="372" t="s">
        <v>464</v>
      </c>
      <c r="L25" s="373"/>
      <c r="M25" s="133">
        <v>3</v>
      </c>
      <c r="N25" s="132"/>
      <c r="O25" s="131"/>
      <c r="P25" s="131"/>
      <c r="Q25" s="130" t="str">
        <f>IF(AND(ISBLANK(N25),ISBLANK(O25)),"",N25+O25)</f>
        <v/>
      </c>
      <c r="R25" s="129" t="str">
        <f>IF(ISNUMBER($H25),1-$H25,"")</f>
        <v/>
      </c>
      <c r="S25" s="128"/>
    </row>
    <row r="26" spans="1:19" ht="12.95" customHeight="1">
      <c r="A26" s="374"/>
      <c r="B26" s="375"/>
      <c r="C26" s="127">
        <v>4</v>
      </c>
      <c r="D26" s="126"/>
      <c r="E26" s="125"/>
      <c r="F26" s="125"/>
      <c r="G26" s="124" t="str">
        <f>IF(AND(ISBLANK(D26),ISBLANK(E26)),"",D26+E26)</f>
        <v/>
      </c>
      <c r="H26" s="123" t="str">
        <f>IF(OR(ISNUMBER($G26),ISNUMBER($Q26)),(SIGN(N($G26)-N($Q26))+1)/2,"")</f>
        <v/>
      </c>
      <c r="I26" s="378">
        <f>IF(ISNUMBER(H27),(SIGN(1000*($H27-$R27)+$G27-$Q27)+1)/2,"")</f>
        <v>0</v>
      </c>
      <c r="K26" s="374"/>
      <c r="L26" s="375"/>
      <c r="M26" s="127">
        <v>4</v>
      </c>
      <c r="N26" s="126"/>
      <c r="O26" s="125"/>
      <c r="P26" s="125"/>
      <c r="Q26" s="124" t="str">
        <f>IF(AND(ISBLANK(N26),ISBLANK(O26)),"",N26+O26)</f>
        <v/>
      </c>
      <c r="R26" s="123" t="str">
        <f>IF(ISNUMBER($H26),1-$H26,"")</f>
        <v/>
      </c>
      <c r="S26" s="378">
        <f>IF(ISNUMBER($I26),1-$I26,"")</f>
        <v>1</v>
      </c>
    </row>
    <row r="27" spans="1:19" ht="15.95" customHeight="1" thickBot="1">
      <c r="A27" s="376">
        <v>13361</v>
      </c>
      <c r="B27" s="377"/>
      <c r="C27" s="121" t="s">
        <v>18</v>
      </c>
      <c r="D27" s="117">
        <f>IF(ISNUMBER($G27),SUM(D23:D26),"")</f>
        <v>257</v>
      </c>
      <c r="E27" s="119">
        <f>IF(ISNUMBER($G27),SUM(E23:E26),"")</f>
        <v>94</v>
      </c>
      <c r="F27" s="119">
        <f>IF(ISNUMBER($G27),SUM(F23:F26),"")</f>
        <v>15</v>
      </c>
      <c r="G27" s="118">
        <f>IF(SUM($G23:$G26)+SUM($Q23:$Q26)&gt;0,SUM(G23:G26),"")</f>
        <v>351</v>
      </c>
      <c r="H27" s="117">
        <f>IF(ISNUMBER($G27),SUM(H23:H26),"")</f>
        <v>1</v>
      </c>
      <c r="I27" s="379"/>
      <c r="K27" s="376">
        <v>12206</v>
      </c>
      <c r="L27" s="377"/>
      <c r="M27" s="121" t="s">
        <v>18</v>
      </c>
      <c r="N27" s="117">
        <f>IF(ISNUMBER($G27),SUM(N23:N26),"")</f>
        <v>290</v>
      </c>
      <c r="O27" s="119">
        <f>IF(ISNUMBER($G27),SUM(O23:O26),"")</f>
        <v>122</v>
      </c>
      <c r="P27" s="119">
        <f>IF(ISNUMBER($G27),SUM(P23:P26),"")</f>
        <v>11</v>
      </c>
      <c r="Q27" s="118">
        <f>IF(SUM($G23:$G26)+SUM($Q23:$Q26)&gt;0,SUM(Q23:Q26),"")</f>
        <v>412</v>
      </c>
      <c r="R27" s="117">
        <f>IF(ISNUMBER($G27),SUM(R23:R26),"")</f>
        <v>1</v>
      </c>
      <c r="S27" s="379"/>
    </row>
    <row r="28" spans="1:19" ht="12.95" customHeight="1">
      <c r="A28" s="384" t="s">
        <v>463</v>
      </c>
      <c r="B28" s="385"/>
      <c r="C28" s="138">
        <v>1</v>
      </c>
      <c r="D28" s="137">
        <v>121</v>
      </c>
      <c r="E28" s="136">
        <v>62</v>
      </c>
      <c r="F28" s="136">
        <v>4</v>
      </c>
      <c r="G28" s="135">
        <f>IF(AND(ISBLANK(D28),ISBLANK(E28)),"",D28+E28)</f>
        <v>183</v>
      </c>
      <c r="H28" s="134">
        <f>IF(OR(ISNUMBER($G28),ISNUMBER($Q28)),(SIGN(N($G28)-N($Q28))+1)/2,"")</f>
        <v>1</v>
      </c>
      <c r="I28" s="128"/>
      <c r="K28" s="384" t="s">
        <v>462</v>
      </c>
      <c r="L28" s="385"/>
      <c r="M28" s="138">
        <v>1</v>
      </c>
      <c r="N28" s="137">
        <v>122</v>
      </c>
      <c r="O28" s="136">
        <v>53</v>
      </c>
      <c r="P28" s="136">
        <v>7</v>
      </c>
      <c r="Q28" s="135">
        <f>IF(AND(ISBLANK(N28),ISBLANK(O28)),"",N28+O28)</f>
        <v>175</v>
      </c>
      <c r="R28" s="134">
        <f>IF(ISNUMBER($H28),1-$H28,"")</f>
        <v>0</v>
      </c>
      <c r="S28" s="128"/>
    </row>
    <row r="29" spans="1:19" ht="12.95" customHeight="1">
      <c r="A29" s="386"/>
      <c r="B29" s="387"/>
      <c r="C29" s="133">
        <v>2</v>
      </c>
      <c r="D29" s="132">
        <v>144</v>
      </c>
      <c r="E29" s="131">
        <v>52</v>
      </c>
      <c r="F29" s="131">
        <v>5</v>
      </c>
      <c r="G29" s="130">
        <f>IF(AND(ISBLANK(D29),ISBLANK(E29)),"",D29+E29)</f>
        <v>196</v>
      </c>
      <c r="H29" s="129">
        <f>IF(OR(ISNUMBER($G29),ISNUMBER($Q29)),(SIGN(N($G29)-N($Q29))+1)/2,"")</f>
        <v>1</v>
      </c>
      <c r="I29" s="128"/>
      <c r="K29" s="386"/>
      <c r="L29" s="387"/>
      <c r="M29" s="133">
        <v>2</v>
      </c>
      <c r="N29" s="132">
        <v>136</v>
      </c>
      <c r="O29" s="131">
        <v>58</v>
      </c>
      <c r="P29" s="131">
        <v>1</v>
      </c>
      <c r="Q29" s="130">
        <f>IF(AND(ISBLANK(N29),ISBLANK(O29)),"",N29+O29)</f>
        <v>194</v>
      </c>
      <c r="R29" s="129">
        <f>IF(ISNUMBER($H29),1-$H29,"")</f>
        <v>0</v>
      </c>
      <c r="S29" s="128"/>
    </row>
    <row r="30" spans="1:19" ht="12.95" customHeight="1" thickBot="1">
      <c r="A30" s="372" t="s">
        <v>348</v>
      </c>
      <c r="B30" s="373"/>
      <c r="C30" s="133">
        <v>3</v>
      </c>
      <c r="D30" s="132"/>
      <c r="E30" s="131"/>
      <c r="F30" s="131"/>
      <c r="G30" s="130" t="str">
        <f>IF(AND(ISBLANK(D30),ISBLANK(E30)),"",D30+E30)</f>
        <v/>
      </c>
      <c r="H30" s="129" t="str">
        <f>IF(OR(ISNUMBER($G30),ISNUMBER($Q30)),(SIGN(N($G30)-N($Q30))+1)/2,"")</f>
        <v/>
      </c>
      <c r="I30" s="128"/>
      <c r="K30" s="372" t="s">
        <v>31</v>
      </c>
      <c r="L30" s="373"/>
      <c r="M30" s="133">
        <v>3</v>
      </c>
      <c r="N30" s="132"/>
      <c r="O30" s="131"/>
      <c r="P30" s="131"/>
      <c r="Q30" s="130" t="str">
        <f>IF(AND(ISBLANK(N30),ISBLANK(O30)),"",N30+O30)</f>
        <v/>
      </c>
      <c r="R30" s="129" t="str">
        <f>IF(ISNUMBER($H30),1-$H30,"")</f>
        <v/>
      </c>
      <c r="S30" s="128"/>
    </row>
    <row r="31" spans="1:19" ht="12.95" customHeight="1">
      <c r="A31" s="374"/>
      <c r="B31" s="375"/>
      <c r="C31" s="127">
        <v>4</v>
      </c>
      <c r="D31" s="126"/>
      <c r="E31" s="125"/>
      <c r="F31" s="125"/>
      <c r="G31" s="124" t="str">
        <f>IF(AND(ISBLANK(D31),ISBLANK(E31)),"",D31+E31)</f>
        <v/>
      </c>
      <c r="H31" s="123" t="str">
        <f>IF(OR(ISNUMBER($G31),ISNUMBER($Q31)),(SIGN(N($G31)-N($Q31))+1)/2,"")</f>
        <v/>
      </c>
      <c r="I31" s="378">
        <f>IF(ISNUMBER(H32),(SIGN(1000*($H32-$R32)+$G32-$Q32)+1)/2,"")</f>
        <v>1</v>
      </c>
      <c r="K31" s="374"/>
      <c r="L31" s="375"/>
      <c r="M31" s="127">
        <v>4</v>
      </c>
      <c r="N31" s="126"/>
      <c r="O31" s="125"/>
      <c r="P31" s="125"/>
      <c r="Q31" s="124" t="str">
        <f>IF(AND(ISBLANK(N31),ISBLANK(O31)),"",N31+O31)</f>
        <v/>
      </c>
      <c r="R31" s="123" t="str">
        <f>IF(ISNUMBER($H31),1-$H31,"")</f>
        <v/>
      </c>
      <c r="S31" s="378">
        <f>IF(ISNUMBER($I31),1-$I31,"")</f>
        <v>0</v>
      </c>
    </row>
    <row r="32" spans="1:19" ht="15.95" customHeight="1" thickBot="1">
      <c r="A32" s="376">
        <v>10207</v>
      </c>
      <c r="B32" s="377"/>
      <c r="C32" s="121" t="s">
        <v>18</v>
      </c>
      <c r="D32" s="117">
        <f>IF(ISNUMBER($G32),SUM(D28:D31),"")</f>
        <v>265</v>
      </c>
      <c r="E32" s="119">
        <f>IF(ISNUMBER($G32),SUM(E28:E31),"")</f>
        <v>114</v>
      </c>
      <c r="F32" s="119">
        <f>IF(ISNUMBER($G32),SUM(F28:F31),"")</f>
        <v>9</v>
      </c>
      <c r="G32" s="118">
        <f>IF(SUM($G28:$G31)+SUM($Q28:$Q31)&gt;0,SUM(G28:G31),"")</f>
        <v>379</v>
      </c>
      <c r="H32" s="117">
        <f>IF(ISNUMBER($G32),SUM(H28:H31),"")</f>
        <v>2</v>
      </c>
      <c r="I32" s="379"/>
      <c r="K32" s="376">
        <v>1372</v>
      </c>
      <c r="L32" s="377"/>
      <c r="M32" s="121" t="s">
        <v>18</v>
      </c>
      <c r="N32" s="117">
        <f>IF(ISNUMBER($G32),SUM(N28:N31),"")</f>
        <v>258</v>
      </c>
      <c r="O32" s="119">
        <f>IF(ISNUMBER($G32),SUM(O28:O31),"")</f>
        <v>111</v>
      </c>
      <c r="P32" s="119">
        <f>IF(ISNUMBER($G32),SUM(P28:P31),"")</f>
        <v>8</v>
      </c>
      <c r="Q32" s="118">
        <f>IF(SUM($G28:$G31)+SUM($Q28:$Q31)&gt;0,SUM(Q28:Q31),"")</f>
        <v>369</v>
      </c>
      <c r="R32" s="117">
        <f>IF(ISNUMBER($G32),SUM(R28:R31),"")</f>
        <v>0</v>
      </c>
      <c r="S32" s="379"/>
    </row>
    <row r="33" spans="1:19" ht="12.95" customHeight="1">
      <c r="A33" s="384" t="s">
        <v>461</v>
      </c>
      <c r="B33" s="385"/>
      <c r="C33" s="138">
        <v>1</v>
      </c>
      <c r="D33" s="137">
        <v>141</v>
      </c>
      <c r="E33" s="136">
        <v>71</v>
      </c>
      <c r="F33" s="136">
        <v>1</v>
      </c>
      <c r="G33" s="135">
        <f>IF(AND(ISBLANK(D33),ISBLANK(E33)),"",D33+E33)</f>
        <v>212</v>
      </c>
      <c r="H33" s="134">
        <f>IF(OR(ISNUMBER($G33),ISNUMBER($Q33)),(SIGN(N($G33)-N($Q33))+1)/2,"")</f>
        <v>1</v>
      </c>
      <c r="I33" s="128"/>
      <c r="K33" s="384" t="s">
        <v>460</v>
      </c>
      <c r="L33" s="385"/>
      <c r="M33" s="138">
        <v>1</v>
      </c>
      <c r="N33" s="137">
        <v>125</v>
      </c>
      <c r="O33" s="136">
        <v>62</v>
      </c>
      <c r="P33" s="136">
        <v>6</v>
      </c>
      <c r="Q33" s="135">
        <f>IF(AND(ISBLANK(N33),ISBLANK(O33)),"",N33+O33)</f>
        <v>187</v>
      </c>
      <c r="R33" s="134">
        <f>IF(ISNUMBER($H33),1-$H33,"")</f>
        <v>0</v>
      </c>
      <c r="S33" s="128"/>
    </row>
    <row r="34" spans="1:19" ht="12.95" customHeight="1">
      <c r="A34" s="386"/>
      <c r="B34" s="387"/>
      <c r="C34" s="133">
        <v>2</v>
      </c>
      <c r="D34" s="132">
        <v>127</v>
      </c>
      <c r="E34" s="131">
        <v>63</v>
      </c>
      <c r="F34" s="131">
        <v>4</v>
      </c>
      <c r="G34" s="130">
        <f>IF(AND(ISBLANK(D34),ISBLANK(E34)),"",D34+E34)</f>
        <v>190</v>
      </c>
      <c r="H34" s="129">
        <f>IF(OR(ISNUMBER($G34),ISNUMBER($Q34)),(SIGN(N($G34)-N($Q34))+1)/2,"")</f>
        <v>0</v>
      </c>
      <c r="I34" s="128"/>
      <c r="K34" s="386"/>
      <c r="L34" s="387"/>
      <c r="M34" s="133">
        <v>2</v>
      </c>
      <c r="N34" s="132">
        <v>141</v>
      </c>
      <c r="O34" s="131">
        <v>52</v>
      </c>
      <c r="P34" s="131">
        <v>6</v>
      </c>
      <c r="Q34" s="130">
        <f>IF(AND(ISBLANK(N34),ISBLANK(O34)),"",N34+O34)</f>
        <v>193</v>
      </c>
      <c r="R34" s="129">
        <f>IF(ISNUMBER($H34),1-$H34,"")</f>
        <v>1</v>
      </c>
      <c r="S34" s="128"/>
    </row>
    <row r="35" spans="1:19" ht="12.95" customHeight="1" thickBot="1">
      <c r="A35" s="372" t="s">
        <v>27</v>
      </c>
      <c r="B35" s="373"/>
      <c r="C35" s="133">
        <v>3</v>
      </c>
      <c r="D35" s="132"/>
      <c r="E35" s="131"/>
      <c r="F35" s="131"/>
      <c r="G35" s="130" t="str">
        <f>IF(AND(ISBLANK(D35),ISBLANK(E35)),"",D35+E35)</f>
        <v/>
      </c>
      <c r="H35" s="129" t="str">
        <f>IF(OR(ISNUMBER($G35),ISNUMBER($Q35)),(SIGN(N($G35)-N($Q35))+1)/2,"")</f>
        <v/>
      </c>
      <c r="I35" s="128"/>
      <c r="K35" s="372" t="s">
        <v>122</v>
      </c>
      <c r="L35" s="373"/>
      <c r="M35" s="133">
        <v>3</v>
      </c>
      <c r="N35" s="132"/>
      <c r="O35" s="131"/>
      <c r="P35" s="131"/>
      <c r="Q35" s="130" t="str">
        <f>IF(AND(ISBLANK(N35),ISBLANK(O35)),"",N35+O35)</f>
        <v/>
      </c>
      <c r="R35" s="129" t="str">
        <f>IF(ISNUMBER($H35),1-$H35,"")</f>
        <v/>
      </c>
      <c r="S35" s="128"/>
    </row>
    <row r="36" spans="1:19" ht="12.95" customHeight="1">
      <c r="A36" s="374"/>
      <c r="B36" s="375"/>
      <c r="C36" s="127">
        <v>4</v>
      </c>
      <c r="D36" s="126"/>
      <c r="E36" s="125"/>
      <c r="F36" s="125"/>
      <c r="G36" s="124" t="str">
        <f>IF(AND(ISBLANK(D36),ISBLANK(E36)),"",D36+E36)</f>
        <v/>
      </c>
      <c r="H36" s="123" t="str">
        <f>IF(OR(ISNUMBER($G36),ISNUMBER($Q36)),(SIGN(N($G36)-N($Q36))+1)/2,"")</f>
        <v/>
      </c>
      <c r="I36" s="378">
        <f>IF(ISNUMBER(H37),(SIGN(1000*($H37-$R37)+$G37-$Q37)+1)/2,"")</f>
        <v>1</v>
      </c>
      <c r="K36" s="374"/>
      <c r="L36" s="375"/>
      <c r="M36" s="127">
        <v>4</v>
      </c>
      <c r="N36" s="126"/>
      <c r="O36" s="125"/>
      <c r="P36" s="125"/>
      <c r="Q36" s="124" t="str">
        <f>IF(AND(ISBLANK(N36),ISBLANK(O36)),"",N36+O36)</f>
        <v/>
      </c>
      <c r="R36" s="123" t="str">
        <f>IF(ISNUMBER($H36),1-$H36,"")</f>
        <v/>
      </c>
      <c r="S36" s="378">
        <f>IF(ISNUMBER($I36),1-$I36,"")</f>
        <v>0</v>
      </c>
    </row>
    <row r="37" spans="1:19" ht="15.95" customHeight="1" thickBot="1">
      <c r="A37" s="376">
        <v>751</v>
      </c>
      <c r="B37" s="377"/>
      <c r="C37" s="121" t="s">
        <v>18</v>
      </c>
      <c r="D37" s="117">
        <f>IF(ISNUMBER($G37),SUM(D33:D36),"")</f>
        <v>268</v>
      </c>
      <c r="E37" s="119">
        <f>IF(ISNUMBER($G37),SUM(E33:E36),"")</f>
        <v>134</v>
      </c>
      <c r="F37" s="119">
        <f>IF(ISNUMBER($G37),SUM(F33:F36),"")</f>
        <v>5</v>
      </c>
      <c r="G37" s="118">
        <f>IF(SUM($G33:$G36)+SUM($Q33:$Q36)&gt;0,SUM(G33:G36),"")</f>
        <v>402</v>
      </c>
      <c r="H37" s="117">
        <f>IF(ISNUMBER($G37),SUM(H33:H36),"")</f>
        <v>1</v>
      </c>
      <c r="I37" s="379"/>
      <c r="K37" s="376">
        <v>21853</v>
      </c>
      <c r="L37" s="377"/>
      <c r="M37" s="121" t="s">
        <v>18</v>
      </c>
      <c r="N37" s="117">
        <f>IF(ISNUMBER($G37),SUM(N33:N36),"")</f>
        <v>266</v>
      </c>
      <c r="O37" s="119">
        <f>IF(ISNUMBER($G37),SUM(O33:O36),"")</f>
        <v>114</v>
      </c>
      <c r="P37" s="119">
        <f>IF(ISNUMBER($G37),SUM(P33:P36),"")</f>
        <v>12</v>
      </c>
      <c r="Q37" s="118">
        <f>IF(SUM($G33:$G36)+SUM($Q33:$Q36)&gt;0,SUM(Q33:Q36),"")</f>
        <v>380</v>
      </c>
      <c r="R37" s="117">
        <f>IF(ISNUMBER($G37),SUM(R33:R36),"")</f>
        <v>1</v>
      </c>
      <c r="S37" s="379"/>
    </row>
    <row r="38" spans="1:19" ht="5.0999999999999996" customHeight="1" thickBot="1"/>
    <row r="39" spans="1:19" ht="20.100000000000001" customHeight="1" thickBot="1">
      <c r="A39" s="116"/>
      <c r="B39" s="115"/>
      <c r="C39" s="114" t="s">
        <v>44</v>
      </c>
      <c r="D39" s="113">
        <f>IF(ISNUMBER($G39),SUM(D12,D17,D22,D27,D32,D37),"")</f>
        <v>1538</v>
      </c>
      <c r="E39" s="112">
        <f>IF(ISNUMBER($G39),SUM(E12,E17,E22,E27,E32,E37),"")</f>
        <v>663</v>
      </c>
      <c r="F39" s="112">
        <f>IF(ISNUMBER($G39),SUM(F12,F17,F22,F27,F32,F37),"")</f>
        <v>64</v>
      </c>
      <c r="G39" s="146">
        <f>IF(SUM($G$8:$G$37)+SUM($Q$8:$Q$37)&gt;0,SUM(G12,G17,G22,G27,G32,G37),"")</f>
        <v>2201</v>
      </c>
      <c r="H39" s="110">
        <f>IF(SUM($G$8:$G$37)+SUM($Q$8:$Q$37)&gt;0,SUM(H12,H17,H22,H27,H32,H37),"")</f>
        <v>7</v>
      </c>
      <c r="I39" s="109">
        <f>IF(ISNUMBER($G39),(SIGN($G39-$Q39)+1)/IF(COUNT(I$11,I$16,I$21,I$26,I$31,I$36)&gt;3,1,2),"")</f>
        <v>0</v>
      </c>
      <c r="K39" s="116"/>
      <c r="L39" s="115"/>
      <c r="M39" s="114" t="s">
        <v>44</v>
      </c>
      <c r="N39" s="113">
        <f>IF(ISNUMBER($G39),SUM(N12,N17,N22,N27,N32,N37),"")</f>
        <v>1614</v>
      </c>
      <c r="O39" s="112">
        <f>IF(ISNUMBER($G39),SUM(O12,O17,O22,O27,O32,O37),"")</f>
        <v>685</v>
      </c>
      <c r="P39" s="112">
        <f>IF(ISNUMBER($G39),SUM(P12,P17,P22,P27,P32,P37),"")</f>
        <v>68</v>
      </c>
      <c r="Q39" s="146">
        <f>IF(SUM($G$8:$G$37)+SUM($Q$8:$Q$37)&gt;0,SUM(Q12,Q17,Q22,Q27,Q32,Q37),"")</f>
        <v>2299</v>
      </c>
      <c r="R39" s="110">
        <f>IF(SUM($G$8:$G$37)+SUM($Q$8:$Q$37)&gt;0,SUM(R12,R17,R22,R27,R32,R37),"")</f>
        <v>5</v>
      </c>
      <c r="S39" s="109">
        <f>IF(ISNUMBER($I39),IF(COUNT(S$11,S$16,S$21,S$26,S$31,S$36)&gt;3,2,1)-$I39,"")</f>
        <v>2</v>
      </c>
    </row>
    <row r="40" spans="1:19" ht="5.0999999999999996" customHeight="1" thickBot="1"/>
    <row r="41" spans="1:19" ht="18" customHeight="1" thickBot="1">
      <c r="A41" s="84"/>
      <c r="B41" s="106" t="s">
        <v>45</v>
      </c>
      <c r="C41" s="353" t="s">
        <v>459</v>
      </c>
      <c r="D41" s="353"/>
      <c r="E41" s="353"/>
      <c r="G41" s="355" t="s">
        <v>47</v>
      </c>
      <c r="H41" s="355"/>
      <c r="I41" s="108">
        <f>IF(ISNUMBER(I$39),SUM(I11,I16,I21,I26,I31,I36,I39),"")</f>
        <v>3</v>
      </c>
      <c r="K41" s="84"/>
      <c r="L41" s="106" t="s">
        <v>45</v>
      </c>
      <c r="M41" s="353" t="s">
        <v>458</v>
      </c>
      <c r="N41" s="353"/>
      <c r="O41" s="353"/>
      <c r="Q41" s="355" t="s">
        <v>47</v>
      </c>
      <c r="R41" s="355"/>
      <c r="S41" s="108">
        <f>IF(ISNUMBER(S$39),SUM(S11,S16,S21,S26,S31,S36,S39),"")</f>
        <v>5</v>
      </c>
    </row>
    <row r="42" spans="1:19" ht="18" customHeight="1">
      <c r="A42" s="84"/>
      <c r="B42" s="106" t="s">
        <v>49</v>
      </c>
      <c r="C42" s="352"/>
      <c r="D42" s="352"/>
      <c r="E42" s="352"/>
      <c r="G42" s="107"/>
      <c r="H42" s="107"/>
      <c r="I42" s="107"/>
      <c r="K42" s="84"/>
      <c r="L42" s="106" t="s">
        <v>49</v>
      </c>
      <c r="M42" s="352"/>
      <c r="N42" s="352"/>
      <c r="O42" s="352"/>
      <c r="Q42" s="107"/>
      <c r="R42" s="107"/>
      <c r="S42" s="107"/>
    </row>
    <row r="43" spans="1:19" ht="20.100000000000001" customHeight="1">
      <c r="A43" s="106" t="s">
        <v>50</v>
      </c>
      <c r="B43" s="106" t="s">
        <v>51</v>
      </c>
      <c r="C43" s="354"/>
      <c r="D43" s="354"/>
      <c r="E43" s="354"/>
      <c r="F43" s="354"/>
      <c r="G43" s="354"/>
      <c r="H43" s="354"/>
      <c r="I43" s="106"/>
      <c r="J43" s="106"/>
      <c r="K43" s="106" t="s">
        <v>52</v>
      </c>
      <c r="L43" s="354"/>
      <c r="M43" s="354"/>
      <c r="O43" s="106" t="s">
        <v>49</v>
      </c>
      <c r="P43" s="354"/>
      <c r="Q43" s="354"/>
      <c r="R43" s="354"/>
      <c r="S43" s="354"/>
    </row>
    <row r="44" spans="1:19" ht="9.9499999999999993" customHeight="1">
      <c r="E44" s="84"/>
      <c r="H44" s="84"/>
    </row>
    <row r="45" spans="1:19" ht="30" customHeight="1">
      <c r="A45" s="105" t="str">
        <f>"Technické podmínky utkání:   " &amp; $B$3 &amp; IF(ISBLANK($B$3),""," – ") &amp; $L$3</f>
        <v>Technické podmínky utkání:   KK Dopravní podniky Praha B – TJ Sokol Praha-Vršovice C</v>
      </c>
    </row>
    <row r="46" spans="1:19" ht="20.100000000000001" customHeight="1">
      <c r="B46" s="147" t="s">
        <v>53</v>
      </c>
      <c r="C46" s="351" t="s">
        <v>54</v>
      </c>
      <c r="D46" s="351"/>
      <c r="I46" s="147" t="s">
        <v>55</v>
      </c>
      <c r="J46" s="351">
        <v>0</v>
      </c>
      <c r="K46" s="351"/>
    </row>
    <row r="47" spans="1:19" ht="20.100000000000001" customHeight="1">
      <c r="B47" s="147" t="s">
        <v>56</v>
      </c>
      <c r="C47" s="364" t="s">
        <v>103</v>
      </c>
      <c r="D47" s="364"/>
      <c r="I47" s="147" t="s">
        <v>58</v>
      </c>
      <c r="J47" s="364">
        <v>0</v>
      </c>
      <c r="K47" s="364"/>
      <c r="P47" s="147" t="s">
        <v>59</v>
      </c>
      <c r="Q47" s="363" t="s">
        <v>457</v>
      </c>
      <c r="R47" s="363"/>
      <c r="S47" s="363"/>
    </row>
    <row r="48" spans="1:19" ht="9.9499999999999993" customHeight="1"/>
    <row r="49" spans="1:19" ht="15" customHeight="1">
      <c r="A49" s="357" t="s">
        <v>61</v>
      </c>
      <c r="B49" s="358"/>
      <c r="C49" s="358"/>
      <c r="D49" s="358"/>
      <c r="E49" s="358"/>
      <c r="F49" s="358"/>
      <c r="G49" s="358"/>
      <c r="H49" s="358"/>
      <c r="I49" s="358"/>
      <c r="J49" s="358"/>
      <c r="K49" s="358"/>
      <c r="L49" s="358"/>
      <c r="M49" s="358"/>
      <c r="N49" s="358"/>
      <c r="O49" s="358"/>
      <c r="P49" s="358"/>
      <c r="Q49" s="358"/>
      <c r="R49" s="358"/>
      <c r="S49" s="359"/>
    </row>
    <row r="50" spans="1:19" ht="81" customHeight="1">
      <c r="A50" s="360"/>
      <c r="B50" s="361"/>
      <c r="C50" s="361"/>
      <c r="D50" s="361"/>
      <c r="E50" s="361"/>
      <c r="F50" s="361"/>
      <c r="G50" s="361"/>
      <c r="H50" s="361"/>
      <c r="I50" s="361"/>
      <c r="J50" s="361"/>
      <c r="K50" s="361"/>
      <c r="L50" s="361"/>
      <c r="M50" s="361"/>
      <c r="N50" s="361"/>
      <c r="O50" s="361"/>
      <c r="P50" s="361"/>
      <c r="Q50" s="361"/>
      <c r="R50" s="361"/>
      <c r="S50" s="362"/>
    </row>
    <row r="51" spans="1:19" ht="5.0999999999999996" customHeight="1"/>
    <row r="52" spans="1:19" ht="15" customHeight="1">
      <c r="A52" s="357" t="s">
        <v>62</v>
      </c>
      <c r="B52" s="358"/>
      <c r="C52" s="358"/>
      <c r="D52" s="358"/>
      <c r="E52" s="358"/>
      <c r="F52" s="358"/>
      <c r="G52" s="358"/>
      <c r="H52" s="358"/>
      <c r="I52" s="358"/>
      <c r="J52" s="358"/>
      <c r="K52" s="358"/>
      <c r="L52" s="358"/>
      <c r="M52" s="358"/>
      <c r="N52" s="358"/>
      <c r="O52" s="358"/>
      <c r="P52" s="358"/>
      <c r="Q52" s="358"/>
      <c r="R52" s="358"/>
      <c r="S52" s="359"/>
    </row>
    <row r="53" spans="1:19" ht="6" customHeight="1">
      <c r="A53" s="103"/>
      <c r="B53" s="84"/>
      <c r="C53" s="84"/>
      <c r="D53" s="84"/>
      <c r="E53" s="84"/>
      <c r="F53" s="84"/>
      <c r="G53" s="84"/>
      <c r="H53" s="84"/>
      <c r="I53" s="84"/>
      <c r="J53" s="84"/>
      <c r="K53" s="84"/>
      <c r="L53" s="84"/>
      <c r="M53" s="84"/>
      <c r="N53" s="84"/>
      <c r="O53" s="84"/>
      <c r="P53" s="84"/>
      <c r="Q53" s="84"/>
      <c r="R53" s="84"/>
      <c r="S53" s="100"/>
    </row>
    <row r="54" spans="1:19" ht="21" customHeight="1">
      <c r="A54" s="102" t="s">
        <v>6</v>
      </c>
      <c r="B54" s="84"/>
      <c r="C54" s="84"/>
      <c r="D54" s="84"/>
      <c r="E54" s="84"/>
      <c r="F54" s="84"/>
      <c r="G54" s="84"/>
      <c r="H54" s="84"/>
      <c r="I54" s="84"/>
      <c r="J54" s="84"/>
      <c r="K54" s="101" t="s">
        <v>8</v>
      </c>
      <c r="L54" s="84"/>
      <c r="M54" s="84"/>
      <c r="N54" s="84"/>
      <c r="O54" s="84"/>
      <c r="P54" s="84"/>
      <c r="Q54" s="84"/>
      <c r="R54" s="84"/>
      <c r="S54" s="100"/>
    </row>
    <row r="55" spans="1:19" ht="21" customHeight="1">
      <c r="A55" s="99"/>
      <c r="B55" s="96" t="s">
        <v>63</v>
      </c>
      <c r="C55" s="95"/>
      <c r="D55" s="97"/>
      <c r="E55" s="96" t="s">
        <v>64</v>
      </c>
      <c r="F55" s="95"/>
      <c r="G55" s="95"/>
      <c r="H55" s="95"/>
      <c r="I55" s="97"/>
      <c r="J55" s="84"/>
      <c r="K55" s="98"/>
      <c r="L55" s="96" t="s">
        <v>63</v>
      </c>
      <c r="M55" s="95"/>
      <c r="N55" s="97"/>
      <c r="O55" s="96" t="s">
        <v>64</v>
      </c>
      <c r="P55" s="95"/>
      <c r="Q55" s="95"/>
      <c r="R55" s="95"/>
      <c r="S55" s="94"/>
    </row>
    <row r="56" spans="1:19" ht="21" customHeight="1">
      <c r="A56" s="93" t="s">
        <v>65</v>
      </c>
      <c r="B56" s="89" t="s">
        <v>66</v>
      </c>
      <c r="C56" s="91"/>
      <c r="D56" s="90" t="s">
        <v>67</v>
      </c>
      <c r="E56" s="89" t="s">
        <v>66</v>
      </c>
      <c r="F56" s="88"/>
      <c r="G56" s="88"/>
      <c r="H56" s="87"/>
      <c r="I56" s="90" t="s">
        <v>67</v>
      </c>
      <c r="J56" s="84"/>
      <c r="K56" s="92" t="s">
        <v>65</v>
      </c>
      <c r="L56" s="89" t="s">
        <v>66</v>
      </c>
      <c r="M56" s="91"/>
      <c r="N56" s="90" t="s">
        <v>67</v>
      </c>
      <c r="O56" s="89" t="s">
        <v>66</v>
      </c>
      <c r="P56" s="88"/>
      <c r="Q56" s="88"/>
      <c r="R56" s="87"/>
      <c r="S56" s="86" t="s">
        <v>67</v>
      </c>
    </row>
    <row r="57" spans="1:19" ht="21" customHeight="1">
      <c r="A57" s="85"/>
      <c r="B57" s="348"/>
      <c r="C57" s="350"/>
      <c r="D57" s="82"/>
      <c r="E57" s="348"/>
      <c r="F57" s="349"/>
      <c r="G57" s="349"/>
      <c r="H57" s="350"/>
      <c r="I57" s="82"/>
      <c r="J57" s="84"/>
      <c r="K57" s="83"/>
      <c r="L57" s="348"/>
      <c r="M57" s="350"/>
      <c r="N57" s="82"/>
      <c r="O57" s="348"/>
      <c r="P57" s="349"/>
      <c r="Q57" s="349"/>
      <c r="R57" s="350"/>
      <c r="S57" s="81"/>
    </row>
    <row r="58" spans="1:19" ht="21" customHeight="1">
      <c r="A58" s="85"/>
      <c r="B58" s="348"/>
      <c r="C58" s="350"/>
      <c r="D58" s="82"/>
      <c r="E58" s="348"/>
      <c r="F58" s="349"/>
      <c r="G58" s="349"/>
      <c r="H58" s="350"/>
      <c r="I58" s="82"/>
      <c r="J58" s="84"/>
      <c r="K58" s="83"/>
      <c r="L58" s="348"/>
      <c r="M58" s="350"/>
      <c r="N58" s="82"/>
      <c r="O58" s="348"/>
      <c r="P58" s="349"/>
      <c r="Q58" s="349"/>
      <c r="R58" s="350"/>
      <c r="S58" s="81"/>
    </row>
    <row r="59" spans="1:19" ht="12" customHeight="1">
      <c r="A59" s="80"/>
      <c r="B59" s="79"/>
      <c r="C59" s="79"/>
      <c r="D59" s="79"/>
      <c r="E59" s="79"/>
      <c r="F59" s="79"/>
      <c r="G59" s="79"/>
      <c r="H59" s="79"/>
      <c r="I59" s="79"/>
      <c r="J59" s="79"/>
      <c r="K59" s="79"/>
      <c r="L59" s="79"/>
      <c r="M59" s="79"/>
      <c r="N59" s="79"/>
      <c r="O59" s="79"/>
      <c r="P59" s="79"/>
      <c r="Q59" s="79"/>
      <c r="R59" s="79"/>
      <c r="S59" s="78"/>
    </row>
    <row r="60" spans="1:19" ht="5.0999999999999996" customHeight="1"/>
    <row r="61" spans="1:19" ht="15" customHeight="1">
      <c r="A61" s="357" t="s">
        <v>68</v>
      </c>
      <c r="B61" s="358"/>
      <c r="C61" s="358"/>
      <c r="D61" s="358"/>
      <c r="E61" s="358"/>
      <c r="F61" s="358"/>
      <c r="G61" s="358"/>
      <c r="H61" s="358"/>
      <c r="I61" s="358"/>
      <c r="J61" s="358"/>
      <c r="K61" s="358"/>
      <c r="L61" s="358"/>
      <c r="M61" s="358"/>
      <c r="N61" s="358"/>
      <c r="O61" s="358"/>
      <c r="P61" s="358"/>
      <c r="Q61" s="358"/>
      <c r="R61" s="358"/>
      <c r="S61" s="359"/>
    </row>
    <row r="62" spans="1:19" ht="81" customHeight="1">
      <c r="A62" s="360"/>
      <c r="B62" s="361"/>
      <c r="C62" s="361"/>
      <c r="D62" s="361"/>
      <c r="E62" s="361"/>
      <c r="F62" s="361"/>
      <c r="G62" s="361"/>
      <c r="H62" s="361"/>
      <c r="I62" s="361"/>
      <c r="J62" s="361"/>
      <c r="K62" s="361"/>
      <c r="L62" s="361"/>
      <c r="M62" s="361"/>
      <c r="N62" s="361"/>
      <c r="O62" s="361"/>
      <c r="P62" s="361"/>
      <c r="Q62" s="361"/>
      <c r="R62" s="361"/>
      <c r="S62" s="362"/>
    </row>
    <row r="63" spans="1:19" ht="5.0999999999999996" customHeight="1"/>
    <row r="64" spans="1:19" ht="15" customHeight="1">
      <c r="A64" s="357" t="s">
        <v>69</v>
      </c>
      <c r="B64" s="358"/>
      <c r="C64" s="358"/>
      <c r="D64" s="358"/>
      <c r="E64" s="358"/>
      <c r="F64" s="358"/>
      <c r="G64" s="358"/>
      <c r="H64" s="358"/>
      <c r="I64" s="358"/>
      <c r="J64" s="358"/>
      <c r="K64" s="358"/>
      <c r="L64" s="358"/>
      <c r="M64" s="358"/>
      <c r="N64" s="358"/>
      <c r="O64" s="358"/>
      <c r="P64" s="358"/>
      <c r="Q64" s="358"/>
      <c r="R64" s="358"/>
      <c r="S64" s="359"/>
    </row>
    <row r="65" spans="1:19" ht="81" customHeight="1">
      <c r="A65" s="360"/>
      <c r="B65" s="361"/>
      <c r="C65" s="361"/>
      <c r="D65" s="361"/>
      <c r="E65" s="361"/>
      <c r="F65" s="361"/>
      <c r="G65" s="361"/>
      <c r="H65" s="361"/>
      <c r="I65" s="361"/>
      <c r="J65" s="361"/>
      <c r="K65" s="361"/>
      <c r="L65" s="361"/>
      <c r="M65" s="361"/>
      <c r="N65" s="361"/>
      <c r="O65" s="361"/>
      <c r="P65" s="361"/>
      <c r="Q65" s="361"/>
      <c r="R65" s="361"/>
      <c r="S65" s="362"/>
    </row>
    <row r="66" spans="1:19" ht="30" customHeight="1">
      <c r="A66" s="77"/>
      <c r="B66" s="76" t="s">
        <v>70</v>
      </c>
      <c r="C66" s="356" t="s">
        <v>456</v>
      </c>
      <c r="D66" s="356"/>
      <c r="E66" s="356"/>
      <c r="F66" s="356"/>
      <c r="G66" s="356"/>
      <c r="H66" s="356"/>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6.xml><?xml version="1.0" encoding="utf-8"?>
<worksheet xmlns="http://schemas.openxmlformats.org/spreadsheetml/2006/main" xmlns:r="http://schemas.openxmlformats.org/officeDocument/2006/relationships">
  <sheetPr>
    <pageSetUpPr fitToPage="1"/>
  </sheetPr>
  <dimension ref="A1:IU282"/>
  <sheetViews>
    <sheetView showGridLines="0" showRowColHeaders="0" workbookViewId="0">
      <selection activeCell="P43" sqref="P43:S43"/>
    </sheetView>
  </sheetViews>
  <sheetFormatPr defaultColWidth="0" defaultRowHeight="12.75"/>
  <cols>
    <col min="1" max="1" width="10.7109375" style="151" customWidth="1"/>
    <col min="2" max="2" width="15.7109375" style="151" customWidth="1"/>
    <col min="3" max="3" width="5.7109375" style="151" customWidth="1"/>
    <col min="4" max="5" width="6.7109375" style="151" customWidth="1"/>
    <col min="6" max="6" width="4.7109375" style="151" customWidth="1"/>
    <col min="7" max="7" width="6.7109375" style="151" customWidth="1"/>
    <col min="8" max="8" width="5.7109375" style="151" customWidth="1"/>
    <col min="9" max="9" width="6.7109375" style="152" customWidth="1"/>
    <col min="10" max="10" width="1.7109375" style="152" customWidth="1"/>
    <col min="11" max="11" width="10.7109375" style="152" customWidth="1"/>
    <col min="12" max="12" width="15.7109375" style="152" customWidth="1"/>
    <col min="13" max="13" width="5.7109375" style="151" customWidth="1"/>
    <col min="14" max="15" width="6.7109375" style="151" customWidth="1"/>
    <col min="16" max="16" width="4.7109375" style="151" customWidth="1"/>
    <col min="17" max="17" width="6.7109375" style="148" customWidth="1"/>
    <col min="18" max="18" width="5.7109375" style="148" customWidth="1"/>
    <col min="19" max="19" width="6.7109375" style="148" customWidth="1"/>
    <col min="20" max="20" width="1.5703125" style="148" customWidth="1"/>
    <col min="21" max="21" width="9.140625" style="150" customWidth="1"/>
    <col min="22" max="22" width="9.140625" style="149" hidden="1" customWidth="1"/>
    <col min="23" max="23" width="6.28515625" style="149" hidden="1" customWidth="1"/>
    <col min="24" max="24" width="21.42578125" style="149" hidden="1" customWidth="1"/>
    <col min="25" max="25" width="16.28515625" style="149" hidden="1" customWidth="1"/>
    <col min="26" max="26" width="28.140625" style="149" hidden="1" customWidth="1"/>
    <col min="27" max="27" width="8.28515625" style="149" hidden="1" customWidth="1"/>
    <col min="28" max="255" width="9.140625" style="148" hidden="1" customWidth="1"/>
    <col min="256" max="16384" width="0" style="148" hidden="1"/>
  </cols>
  <sheetData>
    <row r="1" spans="1:28" ht="40.5" customHeight="1">
      <c r="A1" s="148"/>
      <c r="B1" s="508" t="s">
        <v>433</v>
      </c>
      <c r="C1" s="508"/>
      <c r="D1" s="493" t="s">
        <v>1</v>
      </c>
      <c r="E1" s="493"/>
      <c r="F1" s="493"/>
      <c r="G1" s="493"/>
      <c r="H1" s="493"/>
      <c r="I1" s="493"/>
      <c r="J1" s="148"/>
      <c r="K1" s="347" t="s">
        <v>432</v>
      </c>
      <c r="L1" s="492" t="s">
        <v>143</v>
      </c>
      <c r="M1" s="492"/>
      <c r="N1" s="492"/>
      <c r="O1" s="500" t="s">
        <v>431</v>
      </c>
      <c r="P1" s="500"/>
      <c r="Q1" s="507">
        <v>43538</v>
      </c>
      <c r="R1" s="507"/>
      <c r="S1" s="507"/>
      <c r="V1" s="472"/>
      <c r="W1" s="472"/>
      <c r="X1" s="472"/>
      <c r="Y1" s="472"/>
      <c r="Z1" s="472"/>
      <c r="AA1" s="472"/>
      <c r="AB1" s="345"/>
    </row>
    <row r="2" spans="1:28" ht="9.9499999999999993" customHeight="1" thickBot="1">
      <c r="A2" s="148"/>
      <c r="B2" s="509"/>
      <c r="C2" s="509"/>
      <c r="D2" s="148"/>
      <c r="E2" s="148"/>
      <c r="F2" s="148"/>
      <c r="G2" s="148"/>
      <c r="H2" s="148"/>
      <c r="I2" s="148"/>
      <c r="J2" s="148"/>
      <c r="K2" s="148"/>
      <c r="L2" s="148"/>
      <c r="M2" s="148"/>
      <c r="N2" s="148"/>
      <c r="O2" s="148"/>
      <c r="P2" s="148"/>
    </row>
    <row r="3" spans="1:28" ht="20.100000000000001" customHeight="1" thickBot="1">
      <c r="A3" s="344" t="s">
        <v>6</v>
      </c>
      <c r="B3" s="494" t="s">
        <v>145</v>
      </c>
      <c r="C3" s="495"/>
      <c r="D3" s="495"/>
      <c r="E3" s="495"/>
      <c r="F3" s="495"/>
      <c r="G3" s="495"/>
      <c r="H3" s="495"/>
      <c r="I3" s="496"/>
      <c r="J3" s="148"/>
      <c r="K3" s="344" t="s">
        <v>8</v>
      </c>
      <c r="L3" s="494" t="s">
        <v>153</v>
      </c>
      <c r="M3" s="495"/>
      <c r="N3" s="495"/>
      <c r="O3" s="495"/>
      <c r="P3" s="495"/>
      <c r="Q3" s="495"/>
      <c r="R3" s="495"/>
      <c r="S3" s="496"/>
    </row>
    <row r="4" spans="1:28" ht="5.0999999999999996" customHeight="1">
      <c r="A4" s="148"/>
      <c r="B4" s="148"/>
      <c r="C4" s="148"/>
      <c r="D4" s="148"/>
      <c r="E4" s="148"/>
      <c r="F4" s="148"/>
      <c r="G4" s="148"/>
      <c r="H4" s="148"/>
      <c r="I4" s="148"/>
      <c r="J4" s="148"/>
      <c r="K4" s="148"/>
      <c r="L4" s="148"/>
      <c r="M4" s="148"/>
      <c r="N4" s="148"/>
      <c r="O4" s="148"/>
      <c r="P4" s="148"/>
    </row>
    <row r="5" spans="1:28" ht="12.95" customHeight="1">
      <c r="A5" s="501" t="s">
        <v>10</v>
      </c>
      <c r="B5" s="502"/>
      <c r="C5" s="505" t="s">
        <v>11</v>
      </c>
      <c r="D5" s="497" t="s">
        <v>12</v>
      </c>
      <c r="E5" s="498"/>
      <c r="F5" s="498"/>
      <c r="G5" s="499"/>
      <c r="H5" s="343" t="s">
        <v>19</v>
      </c>
      <c r="I5" s="343" t="s">
        <v>13</v>
      </c>
      <c r="J5" s="148"/>
      <c r="K5" s="501" t="s">
        <v>10</v>
      </c>
      <c r="L5" s="502"/>
      <c r="M5" s="505" t="s">
        <v>11</v>
      </c>
      <c r="N5" s="497" t="s">
        <v>12</v>
      </c>
      <c r="O5" s="498"/>
      <c r="P5" s="498"/>
      <c r="Q5" s="499"/>
      <c r="R5" s="343" t="s">
        <v>19</v>
      </c>
      <c r="S5" s="343" t="s">
        <v>13</v>
      </c>
    </row>
    <row r="6" spans="1:28" ht="12.95" customHeight="1">
      <c r="A6" s="503" t="s">
        <v>14</v>
      </c>
      <c r="B6" s="504"/>
      <c r="C6" s="506"/>
      <c r="D6" s="342" t="s">
        <v>15</v>
      </c>
      <c r="E6" s="341" t="s">
        <v>16</v>
      </c>
      <c r="F6" s="341" t="s">
        <v>17</v>
      </c>
      <c r="G6" s="340" t="s">
        <v>18</v>
      </c>
      <c r="H6" s="339" t="s">
        <v>430</v>
      </c>
      <c r="I6" s="339" t="s">
        <v>20</v>
      </c>
      <c r="J6" s="148"/>
      <c r="K6" s="503" t="s">
        <v>14</v>
      </c>
      <c r="L6" s="504"/>
      <c r="M6" s="506"/>
      <c r="N6" s="342" t="s">
        <v>15</v>
      </c>
      <c r="O6" s="341" t="s">
        <v>16</v>
      </c>
      <c r="P6" s="341" t="s">
        <v>17</v>
      </c>
      <c r="Q6" s="340" t="s">
        <v>18</v>
      </c>
      <c r="R6" s="339" t="s">
        <v>430</v>
      </c>
      <c r="S6" s="339" t="s">
        <v>20</v>
      </c>
    </row>
    <row r="7" spans="1:28" ht="5.0999999999999996" customHeight="1" thickBot="1">
      <c r="C7" s="148"/>
      <c r="D7" s="148"/>
      <c r="E7" s="148"/>
      <c r="F7" s="148"/>
      <c r="G7" s="148"/>
      <c r="H7" s="148"/>
      <c r="I7" s="148"/>
      <c r="J7" s="148"/>
      <c r="K7" s="151"/>
      <c r="L7" s="151"/>
      <c r="M7" s="148"/>
      <c r="N7" s="148"/>
      <c r="O7" s="148"/>
      <c r="P7" s="148"/>
    </row>
    <row r="8" spans="1:28" ht="12.95" customHeight="1" thickTop="1">
      <c r="A8" s="479" t="str">
        <f>DGET('22.pskC-žižD'!$A$106:$E$266,"příjmení",A92:A93)</f>
        <v>HAKEN</v>
      </c>
      <c r="B8" s="480"/>
      <c r="C8" s="330" t="s">
        <v>428</v>
      </c>
      <c r="D8" s="337">
        <v>141</v>
      </c>
      <c r="E8" s="336">
        <v>79</v>
      </c>
      <c r="F8" s="336">
        <v>0</v>
      </c>
      <c r="G8" s="335">
        <f>IF(ISBLANK(D8),"",D8+E8)</f>
        <v>220</v>
      </c>
      <c r="H8" s="326">
        <f>IF(ISNUMBER(G8),IF(G8&gt;Q8,1,IF(G8=Q8,0.5,0)),"")</f>
        <v>1</v>
      </c>
      <c r="I8" s="338" t="s">
        <v>429</v>
      </c>
      <c r="J8" s="148"/>
      <c r="K8" s="479" t="str">
        <f>DGET('22.pskC-žižD'!$A$106:$E$266,"příjmení",K92:K93)</f>
        <v>TOŽIČKA</v>
      </c>
      <c r="L8" s="480"/>
      <c r="M8" s="330" t="s">
        <v>428</v>
      </c>
      <c r="N8" s="337">
        <v>120</v>
      </c>
      <c r="O8" s="336">
        <v>72</v>
      </c>
      <c r="P8" s="336">
        <v>3</v>
      </c>
      <c r="Q8" s="335">
        <f>IF(ISBLANK(N8),"",N8+O8)</f>
        <v>192</v>
      </c>
      <c r="R8" s="326">
        <f>IF(ISNUMBER(Q8),IF(G8&lt;Q8,1,IF(G8=Q8,0.5,0)),"")</f>
        <v>0</v>
      </c>
      <c r="S8" s="320"/>
    </row>
    <row r="9" spans="1:28" ht="12.95" customHeight="1" thickBot="1">
      <c r="A9" s="481"/>
      <c r="B9" s="482"/>
      <c r="C9" s="325" t="s">
        <v>427</v>
      </c>
      <c r="D9" s="324">
        <v>132</v>
      </c>
      <c r="E9" s="323">
        <v>61</v>
      </c>
      <c r="F9" s="323">
        <v>1</v>
      </c>
      <c r="G9" s="322">
        <f>IF(ISBLANK(D9),"",D9+E9)</f>
        <v>193</v>
      </c>
      <c r="H9" s="321">
        <f>IF(ISNUMBER(G9),IF(G9&gt;Q9,1,IF(G9=Q9,0.5,0)),"")</f>
        <v>1</v>
      </c>
      <c r="I9" s="334">
        <f>IF(COUNT(Q12),SUM(G12-Q12),"")</f>
        <v>35</v>
      </c>
      <c r="J9" s="148"/>
      <c r="K9" s="481"/>
      <c r="L9" s="482"/>
      <c r="M9" s="325" t="s">
        <v>427</v>
      </c>
      <c r="N9" s="324">
        <v>141</v>
      </c>
      <c r="O9" s="323">
        <v>45</v>
      </c>
      <c r="P9" s="323">
        <v>3</v>
      </c>
      <c r="Q9" s="322">
        <f>IF(ISBLANK(N9),"",N9+O9)</f>
        <v>186</v>
      </c>
      <c r="R9" s="321">
        <f>IF(ISNUMBER(Q9),IF(G9&lt;Q9,1,IF(G9=Q9,0.5,0)),"")</f>
        <v>0</v>
      </c>
      <c r="S9" s="320"/>
    </row>
    <row r="10" spans="1:28" ht="9.9499999999999993" customHeight="1" thickTop="1">
      <c r="A10" s="475" t="str">
        <f>DGET('22.pskC-žižD'!$A$106:$E$266,"jméno",A92:A93)</f>
        <v>Jiří</v>
      </c>
      <c r="B10" s="476"/>
      <c r="C10" s="319"/>
      <c r="D10" s="318"/>
      <c r="E10" s="318"/>
      <c r="F10" s="318"/>
      <c r="G10" s="318"/>
      <c r="H10" s="318"/>
      <c r="I10" s="317"/>
      <c r="J10" s="148"/>
      <c r="K10" s="475" t="str">
        <f>DGET('22.pskC-žižD'!$A$106:$E$266,"jméno",K92:K93)</f>
        <v>Martin</v>
      </c>
      <c r="L10" s="476"/>
      <c r="M10" s="319"/>
      <c r="N10" s="318"/>
      <c r="O10" s="318"/>
      <c r="P10" s="318"/>
      <c r="Q10" s="318"/>
      <c r="R10" s="318"/>
      <c r="S10" s="317"/>
    </row>
    <row r="11" spans="1:28" ht="9.9499999999999993" customHeight="1" thickBot="1">
      <c r="A11" s="477"/>
      <c r="B11" s="478"/>
      <c r="C11" s="316"/>
      <c r="D11" s="315"/>
      <c r="E11" s="315"/>
      <c r="F11" s="315"/>
      <c r="G11" s="314"/>
      <c r="H11" s="314"/>
      <c r="I11" s="473">
        <f>IF(ISNUMBER(G12),IF(G12&gt;Q12,1,IF(G12=Q12,0.5,0)),"")</f>
        <v>1</v>
      </c>
      <c r="J11" s="148"/>
      <c r="K11" s="477"/>
      <c r="L11" s="478"/>
      <c r="M11" s="316"/>
      <c r="N11" s="315"/>
      <c r="O11" s="315"/>
      <c r="P11" s="315"/>
      <c r="Q11" s="314"/>
      <c r="R11" s="314"/>
      <c r="S11" s="473">
        <f>IF(ISNUMBER(Q12),IF(G12&lt;Q12,1,IF(G12=Q12,0.5,0)),"")</f>
        <v>0</v>
      </c>
    </row>
    <row r="12" spans="1:28" ht="15.95" customHeight="1" thickBot="1">
      <c r="A12" s="512">
        <v>21413</v>
      </c>
      <c r="B12" s="513"/>
      <c r="C12" s="312" t="s">
        <v>18</v>
      </c>
      <c r="D12" s="313">
        <f>IF(ISNUMBER(D8),SUM(D8:D11),"")</f>
        <v>273</v>
      </c>
      <c r="E12" s="310">
        <f>IF(ISNUMBER(E8),SUM(E8:E11),"")</f>
        <v>140</v>
      </c>
      <c r="F12" s="309">
        <f>IF(ISNUMBER(F8),SUM(F8:F11),"")</f>
        <v>1</v>
      </c>
      <c r="G12" s="308">
        <f>IF(ISNUMBER(G8),SUM(G8:G11),"")</f>
        <v>413</v>
      </c>
      <c r="H12" s="307">
        <f>IF(ISNUMBER($G12),SUM(H8:H11),"")</f>
        <v>2</v>
      </c>
      <c r="I12" s="474"/>
      <c r="J12" s="148"/>
      <c r="K12" s="485">
        <v>22252</v>
      </c>
      <c r="L12" s="486"/>
      <c r="M12" s="312" t="s">
        <v>18</v>
      </c>
      <c r="N12" s="313">
        <f>IF(ISNUMBER(N8),SUM(N8:N11),"")</f>
        <v>261</v>
      </c>
      <c r="O12" s="310">
        <f>IF(ISNUMBER(O8),SUM(O8:O11),"")</f>
        <v>117</v>
      </c>
      <c r="P12" s="309">
        <f>IF(ISNUMBER(P8),SUM(P8:P11),"")</f>
        <v>6</v>
      </c>
      <c r="Q12" s="308">
        <f>IF(ISNUMBER(Q8),SUM(Q8:Q11),"")</f>
        <v>378</v>
      </c>
      <c r="R12" s="307">
        <f>IF(ISNUMBER($Q12),SUM(R7:R11),"")</f>
        <v>0</v>
      </c>
      <c r="S12" s="474"/>
    </row>
    <row r="13" spans="1:28" ht="12.95" customHeight="1" thickTop="1">
      <c r="A13" s="479" t="str">
        <f>DGET('22.pskC-žižD'!$A$106:$E$266,"příjmení",A94:A95)</f>
        <v>Göringerová</v>
      </c>
      <c r="B13" s="480"/>
      <c r="C13" s="330" t="s">
        <v>428</v>
      </c>
      <c r="D13" s="329">
        <v>141</v>
      </c>
      <c r="E13" s="328">
        <v>63</v>
      </c>
      <c r="F13" s="328">
        <v>3</v>
      </c>
      <c r="G13" s="327">
        <f>IF(ISBLANK(D13),"",D13+E13)</f>
        <v>204</v>
      </c>
      <c r="H13" s="326">
        <f>IF(ISNUMBER(G13),IF(G13&gt;Q13,1,IF(G13=Q13,0.5,0)),"")</f>
        <v>1</v>
      </c>
      <c r="I13" s="483">
        <f>IF(COUNT(Q17),SUM(I9+G17-Q17),"")</f>
        <v>60</v>
      </c>
      <c r="J13" s="148"/>
      <c r="K13" s="479" t="str">
        <f>DGET('22.pskC-žižD'!$A$106:$E$266,"příjmení",K94:K95)</f>
        <v>ŠPAČKOVÁ</v>
      </c>
      <c r="L13" s="480"/>
      <c r="M13" s="330" t="s">
        <v>428</v>
      </c>
      <c r="N13" s="329">
        <v>122</v>
      </c>
      <c r="O13" s="328">
        <v>63</v>
      </c>
      <c r="P13" s="328">
        <v>2</v>
      </c>
      <c r="Q13" s="327">
        <f>IF(ISBLANK(N13),"",N13+O13)</f>
        <v>185</v>
      </c>
      <c r="R13" s="326">
        <f>IF(ISNUMBER(Q13),IF(G13&lt;Q13,1,IF(G13=Q13,0.5,0)),"")</f>
        <v>0</v>
      </c>
      <c r="S13" s="320"/>
    </row>
    <row r="14" spans="1:28" ht="12.95" customHeight="1" thickBot="1">
      <c r="A14" s="481"/>
      <c r="B14" s="482"/>
      <c r="C14" s="325" t="s">
        <v>427</v>
      </c>
      <c r="D14" s="324">
        <v>136</v>
      </c>
      <c r="E14" s="323">
        <v>44</v>
      </c>
      <c r="F14" s="323">
        <v>5</v>
      </c>
      <c r="G14" s="322">
        <f>IF(ISBLANK(D14),"",D14+E14)</f>
        <v>180</v>
      </c>
      <c r="H14" s="321">
        <f>IF(ISNUMBER(G14),IF(G14&gt;Q14,1,IF(G14=Q14,0.5,0)),"")</f>
        <v>1</v>
      </c>
      <c r="I14" s="484"/>
      <c r="J14" s="148"/>
      <c r="K14" s="481"/>
      <c r="L14" s="482"/>
      <c r="M14" s="325" t="s">
        <v>427</v>
      </c>
      <c r="N14" s="324">
        <v>132</v>
      </c>
      <c r="O14" s="323">
        <v>42</v>
      </c>
      <c r="P14" s="323">
        <v>7</v>
      </c>
      <c r="Q14" s="322">
        <f>IF(ISBLANK(N14),"",N14+O14)</f>
        <v>174</v>
      </c>
      <c r="R14" s="321">
        <f>IF(ISNUMBER(Q14),IF(G14&lt;Q14,1,IF(G14=Q14,0.5,0)),"")</f>
        <v>0</v>
      </c>
      <c r="S14" s="320"/>
    </row>
    <row r="15" spans="1:28" ht="9.9499999999999993" customHeight="1" thickTop="1">
      <c r="A15" s="475" t="str">
        <f>DGET('22.pskC-žižD'!$A$106:$E$266,"jméno",A94:A95)</f>
        <v>Renata</v>
      </c>
      <c r="B15" s="476"/>
      <c r="C15" s="319"/>
      <c r="D15" s="318"/>
      <c r="E15" s="318"/>
      <c r="F15" s="318"/>
      <c r="G15" s="318"/>
      <c r="H15" s="318"/>
      <c r="I15" s="317"/>
      <c r="J15" s="148"/>
      <c r="K15" s="475" t="str">
        <f>DGET('22.pskC-žižD'!$A$106:$E$266,"jméno",K94:K95)</f>
        <v>Lenka</v>
      </c>
      <c r="L15" s="476"/>
      <c r="M15" s="319"/>
      <c r="N15" s="318"/>
      <c r="O15" s="318"/>
      <c r="P15" s="318"/>
      <c r="Q15" s="318"/>
      <c r="R15" s="318"/>
      <c r="S15" s="317"/>
    </row>
    <row r="16" spans="1:28" ht="9.9499999999999993" customHeight="1" thickBot="1">
      <c r="A16" s="477"/>
      <c r="B16" s="478"/>
      <c r="C16" s="316"/>
      <c r="D16" s="315"/>
      <c r="E16" s="315"/>
      <c r="F16" s="315"/>
      <c r="G16" s="314"/>
      <c r="H16" s="314"/>
      <c r="I16" s="473">
        <f>IF(ISNUMBER(G17),IF(G17&gt;Q17,1,IF(G17=Q17,0.5,0)),"")</f>
        <v>1</v>
      </c>
      <c r="J16" s="148"/>
      <c r="K16" s="477"/>
      <c r="L16" s="478"/>
      <c r="M16" s="316"/>
      <c r="N16" s="315"/>
      <c r="O16" s="315"/>
      <c r="P16" s="315"/>
      <c r="Q16" s="314"/>
      <c r="R16" s="314"/>
      <c r="S16" s="473">
        <f>IF(ISNUMBER(Q17),IF(G17&lt;Q17,1,IF(G17=Q17,0.5,0)),"")</f>
        <v>0</v>
      </c>
    </row>
    <row r="17" spans="1:19" s="148" customFormat="1" ht="15.95" customHeight="1" thickBot="1">
      <c r="A17" s="512">
        <v>21668</v>
      </c>
      <c r="B17" s="513"/>
      <c r="C17" s="312" t="s">
        <v>18</v>
      </c>
      <c r="D17" s="313">
        <f>IF(ISNUMBER(D13),SUM(D13:D16),"")</f>
        <v>277</v>
      </c>
      <c r="E17" s="310">
        <f>IF(ISNUMBER(E13),SUM(E13:E16),"")</f>
        <v>107</v>
      </c>
      <c r="F17" s="309">
        <f>IF(ISNUMBER(F13),SUM(F13:F16),"")</f>
        <v>8</v>
      </c>
      <c r="G17" s="308">
        <f>IF(ISNUMBER(G13),SUM(G13:G16),"")</f>
        <v>384</v>
      </c>
      <c r="H17" s="307">
        <f>IF(ISNUMBER($G17),SUM(H13:H16),"")</f>
        <v>2</v>
      </c>
      <c r="I17" s="474"/>
      <c r="K17" s="487">
        <v>22253</v>
      </c>
      <c r="L17" s="486"/>
      <c r="M17" s="312" t="s">
        <v>18</v>
      </c>
      <c r="N17" s="313">
        <f>IF(ISNUMBER(N13),SUM(N13:N16),"")</f>
        <v>254</v>
      </c>
      <c r="O17" s="310">
        <f>IF(ISNUMBER(O13),SUM(O13:O16),"")</f>
        <v>105</v>
      </c>
      <c r="P17" s="309">
        <f>IF(ISNUMBER(P13),SUM(P13:P16),"")</f>
        <v>9</v>
      </c>
      <c r="Q17" s="308">
        <f>IF(ISNUMBER(Q13),SUM(Q13:Q16),"")</f>
        <v>359</v>
      </c>
      <c r="R17" s="307">
        <f>IF(ISNUMBER($Q17),SUM(R13:R16),"")</f>
        <v>0</v>
      </c>
      <c r="S17" s="474"/>
    </row>
    <row r="18" spans="1:19" s="148" customFormat="1" ht="12.95" customHeight="1" thickTop="1">
      <c r="A18" s="479" t="str">
        <f>DGET('22.pskC-žižD'!$A$106:$E$266,"příjmení",A96:A97)</f>
        <v>NECKÁŘ</v>
      </c>
      <c r="B18" s="480"/>
      <c r="C18" s="330" t="s">
        <v>428</v>
      </c>
      <c r="D18" s="329">
        <v>129</v>
      </c>
      <c r="E18" s="328">
        <v>60</v>
      </c>
      <c r="F18" s="328">
        <v>2</v>
      </c>
      <c r="G18" s="327">
        <f>IF(ISBLANK(D18),"",D18+E18)</f>
        <v>189</v>
      </c>
      <c r="H18" s="326">
        <f>IF(ISNUMBER(G18),IF(G18&gt;Q18,1,IF(G18=Q18,0.5,0)),"")</f>
        <v>0</v>
      </c>
      <c r="I18" s="483">
        <f>IF(COUNT(Q22),SUM(I13+G22-Q22),"")</f>
        <v>71</v>
      </c>
      <c r="K18" s="479" t="str">
        <f>DGET('22.pskC-žižD'!$A$106:$E$266,"příjmení",K96:K97)</f>
        <v>TRUKSA</v>
      </c>
      <c r="L18" s="480"/>
      <c r="M18" s="330" t="s">
        <v>428</v>
      </c>
      <c r="N18" s="329">
        <v>137</v>
      </c>
      <c r="O18" s="328">
        <v>53</v>
      </c>
      <c r="P18" s="328">
        <v>5</v>
      </c>
      <c r="Q18" s="327">
        <f>IF(ISBLANK(N18),"",N18+O18)</f>
        <v>190</v>
      </c>
      <c r="R18" s="326">
        <f>IF(ISNUMBER(Q18),IF(G18&lt;Q18,1,IF(G18=Q18,0.5,0)),"")</f>
        <v>1</v>
      </c>
      <c r="S18" s="320"/>
    </row>
    <row r="19" spans="1:19" s="148" customFormat="1" ht="12.95" customHeight="1" thickBot="1">
      <c r="A19" s="481"/>
      <c r="B19" s="482"/>
      <c r="C19" s="325" t="s">
        <v>427</v>
      </c>
      <c r="D19" s="324">
        <v>129</v>
      </c>
      <c r="E19" s="323">
        <v>62</v>
      </c>
      <c r="F19" s="323">
        <v>3</v>
      </c>
      <c r="G19" s="322">
        <f>IF(ISBLANK(D19),"",D19+E19)</f>
        <v>191</v>
      </c>
      <c r="H19" s="321">
        <f>IF(ISNUMBER(G19),IF(G19&gt;Q19,1,IF(G19=Q19,0.5,0)),"")</f>
        <v>1</v>
      </c>
      <c r="I19" s="484"/>
      <c r="K19" s="481"/>
      <c r="L19" s="482"/>
      <c r="M19" s="325" t="s">
        <v>427</v>
      </c>
      <c r="N19" s="324">
        <v>134</v>
      </c>
      <c r="O19" s="323">
        <v>45</v>
      </c>
      <c r="P19" s="323">
        <v>6</v>
      </c>
      <c r="Q19" s="322">
        <f>IF(ISBLANK(N19),"",N19+O19)</f>
        <v>179</v>
      </c>
      <c r="R19" s="321">
        <f>IF(ISNUMBER(Q19),IF(G19&lt;Q19,1,IF(G19=Q19,0.5,0)),"")</f>
        <v>0</v>
      </c>
      <c r="S19" s="320"/>
    </row>
    <row r="20" spans="1:19" s="148" customFormat="1" ht="9.9499999999999993" customHeight="1" thickTop="1">
      <c r="A20" s="475" t="str">
        <f>DGET('22.pskC-žižD'!$A$106:$E$266,"jméno",A96:A97)</f>
        <v>Jan</v>
      </c>
      <c r="B20" s="476"/>
      <c r="C20" s="319"/>
      <c r="D20" s="318"/>
      <c r="E20" s="318"/>
      <c r="F20" s="318"/>
      <c r="G20" s="318"/>
      <c r="H20" s="318"/>
      <c r="I20" s="317"/>
      <c r="K20" s="475" t="str">
        <f>DGET('22.pskC-žižD'!$A$106:$E$266,"jméno",K96:K97)</f>
        <v>Michal</v>
      </c>
      <c r="L20" s="476"/>
      <c r="M20" s="319"/>
      <c r="N20" s="318"/>
      <c r="O20" s="318"/>
      <c r="P20" s="318"/>
      <c r="Q20" s="318"/>
      <c r="R20" s="318"/>
      <c r="S20" s="317"/>
    </row>
    <row r="21" spans="1:19" s="148" customFormat="1" ht="9.9499999999999993" customHeight="1" thickBot="1">
      <c r="A21" s="477"/>
      <c r="B21" s="478"/>
      <c r="C21" s="316"/>
      <c r="D21" s="315"/>
      <c r="E21" s="315"/>
      <c r="F21" s="315"/>
      <c r="G21" s="314"/>
      <c r="H21" s="314"/>
      <c r="I21" s="473">
        <f>IF(ISNUMBER(G22),IF(G22&gt;Q22,1,IF(G22=Q22,0.5,0)),"")</f>
        <v>1</v>
      </c>
      <c r="K21" s="477"/>
      <c r="L21" s="478"/>
      <c r="M21" s="316"/>
      <c r="N21" s="315"/>
      <c r="O21" s="315"/>
      <c r="P21" s="315"/>
      <c r="Q21" s="314"/>
      <c r="R21" s="314"/>
      <c r="S21" s="473">
        <f>IF(ISNUMBER(Q22),IF(G22&lt;Q22,1,IF(G22=Q22,0.5,0)),"")</f>
        <v>0</v>
      </c>
    </row>
    <row r="22" spans="1:19" s="148" customFormat="1" ht="15.95" customHeight="1" thickBot="1">
      <c r="A22" s="487">
        <v>25485</v>
      </c>
      <c r="B22" s="491"/>
      <c r="C22" s="312" t="s">
        <v>18</v>
      </c>
      <c r="D22" s="313">
        <f>IF(ISNUMBER(D18),SUM(D18:D21),"")</f>
        <v>258</v>
      </c>
      <c r="E22" s="310">
        <f>IF(ISNUMBER(E18),SUM(E18:E21),"")</f>
        <v>122</v>
      </c>
      <c r="F22" s="309">
        <f>IF(ISNUMBER(F18),SUM(F18:F21),"")</f>
        <v>5</v>
      </c>
      <c r="G22" s="308">
        <f>IF(ISNUMBER(G18),SUM(G18:G21),"")</f>
        <v>380</v>
      </c>
      <c r="H22" s="307">
        <f>IF(ISNUMBER($G22),SUM(H18:H21),"")</f>
        <v>1</v>
      </c>
      <c r="I22" s="474"/>
      <c r="K22" s="487">
        <v>22254</v>
      </c>
      <c r="L22" s="486"/>
      <c r="M22" s="312" t="s">
        <v>18</v>
      </c>
      <c r="N22" s="313">
        <f>IF(ISNUMBER(N18),SUM(N18:N21),"")</f>
        <v>271</v>
      </c>
      <c r="O22" s="310">
        <f>IF(ISNUMBER(O18),SUM(O18:O21),"")</f>
        <v>98</v>
      </c>
      <c r="P22" s="309">
        <f>IF(ISNUMBER(P18),SUM(P18:P21),"")</f>
        <v>11</v>
      </c>
      <c r="Q22" s="308">
        <f>IF(ISNUMBER(Q18),SUM(Q18:Q21),"")</f>
        <v>369</v>
      </c>
      <c r="R22" s="307">
        <f>IF(ISNUMBER($Q22),SUM(R18:R21),"")</f>
        <v>1</v>
      </c>
      <c r="S22" s="474"/>
    </row>
    <row r="23" spans="1:19" s="148" customFormat="1" ht="12.95" customHeight="1" thickTop="1">
      <c r="A23" s="479" t="str">
        <f>DGET('22.pskC-žižD'!$A$106:$E$266,"příjmení",A98:A99)</f>
        <v>PYTLÍKOVÁ</v>
      </c>
      <c r="B23" s="480"/>
      <c r="C23" s="330" t="s">
        <v>428</v>
      </c>
      <c r="D23" s="329">
        <v>142</v>
      </c>
      <c r="E23" s="328">
        <v>54</v>
      </c>
      <c r="F23" s="328">
        <v>3</v>
      </c>
      <c r="G23" s="327">
        <f>IF(ISBLANK(D23),"",D23+E23)</f>
        <v>196</v>
      </c>
      <c r="H23" s="326">
        <f>IF(ISNUMBER(G23),IF(G23&gt;Q23,1,IF(G23=Q23,0.5,0)),"")</f>
        <v>1</v>
      </c>
      <c r="I23" s="483">
        <f>IF(COUNT(Q27),SUM(I18+G27-Q27),"")</f>
        <v>33</v>
      </c>
      <c r="K23" s="479" t="str">
        <f>DGET('22.pskC-žižD'!$A$106:$E$266,"příjmení",K98:K99)</f>
        <v>RADOSTOVÁ</v>
      </c>
      <c r="L23" s="480"/>
      <c r="M23" s="330" t="s">
        <v>428</v>
      </c>
      <c r="N23" s="329">
        <v>133</v>
      </c>
      <c r="O23" s="328">
        <v>54</v>
      </c>
      <c r="P23" s="328">
        <v>5</v>
      </c>
      <c r="Q23" s="327">
        <f>IF(ISBLANK(N23),"",N23+O23)</f>
        <v>187</v>
      </c>
      <c r="R23" s="326">
        <f>IF(ISNUMBER(Q23),IF(G23&lt;Q23,1,IF(G23=Q23,0.5,0)),"")</f>
        <v>0</v>
      </c>
      <c r="S23" s="320"/>
    </row>
    <row r="24" spans="1:19" s="148" customFormat="1" ht="12.95" customHeight="1" thickBot="1">
      <c r="A24" s="481"/>
      <c r="B24" s="482"/>
      <c r="C24" s="325" t="s">
        <v>427</v>
      </c>
      <c r="D24" s="324">
        <v>126</v>
      </c>
      <c r="E24" s="323">
        <v>36</v>
      </c>
      <c r="F24" s="323">
        <v>9</v>
      </c>
      <c r="G24" s="322">
        <f>IF(ISBLANK(D24),"",D24+E24)</f>
        <v>162</v>
      </c>
      <c r="H24" s="321">
        <f>IF(ISNUMBER(G24),IF(G24&gt;Q24,1,IF(G24=Q24,0.5,0)),"")</f>
        <v>0</v>
      </c>
      <c r="I24" s="484"/>
      <c r="K24" s="481"/>
      <c r="L24" s="482"/>
      <c r="M24" s="325" t="s">
        <v>427</v>
      </c>
      <c r="N24" s="324">
        <v>147</v>
      </c>
      <c r="O24" s="323">
        <v>62</v>
      </c>
      <c r="P24" s="323">
        <v>1</v>
      </c>
      <c r="Q24" s="322">
        <f>IF(ISBLANK(N24),"",N24+O24)</f>
        <v>209</v>
      </c>
      <c r="R24" s="321">
        <f>IF(ISNUMBER(Q24),IF(G24&lt;Q24,1,IF(G24=Q24,0.5,0)),"")</f>
        <v>1</v>
      </c>
      <c r="S24" s="320"/>
    </row>
    <row r="25" spans="1:19" s="148" customFormat="1" ht="9.9499999999999993" customHeight="1" thickTop="1">
      <c r="A25" s="475" t="str">
        <f>DGET('22.pskC-žižD'!$A$106:$E$266,"jméno",A98:A99)</f>
        <v>Květa</v>
      </c>
      <c r="B25" s="476"/>
      <c r="C25" s="331"/>
      <c r="D25" s="318"/>
      <c r="E25" s="318"/>
      <c r="F25" s="318"/>
      <c r="G25" s="318"/>
      <c r="H25" s="318"/>
      <c r="I25" s="317"/>
      <c r="K25" s="475" t="str">
        <f>DGET('22.pskC-žižD'!$A$106:$E$266,"jméno",K98:K99)</f>
        <v>Jitka</v>
      </c>
      <c r="L25" s="476"/>
      <c r="M25" s="319"/>
      <c r="N25" s="318"/>
      <c r="O25" s="318"/>
      <c r="P25" s="318"/>
      <c r="Q25" s="318"/>
      <c r="R25" s="318"/>
      <c r="S25" s="317"/>
    </row>
    <row r="26" spans="1:19" s="148" customFormat="1" ht="9.9499999999999993" customHeight="1" thickBot="1">
      <c r="A26" s="477"/>
      <c r="B26" s="478"/>
      <c r="C26" s="316"/>
      <c r="D26" s="315"/>
      <c r="E26" s="315"/>
      <c r="F26" s="315"/>
      <c r="G26" s="314"/>
      <c r="H26" s="314"/>
      <c r="I26" s="473">
        <f>IF(ISNUMBER(G27),IF(G27&gt;Q27,1,IF(G27=Q27,0.5,0)),"")</f>
        <v>0</v>
      </c>
      <c r="K26" s="477"/>
      <c r="L26" s="478"/>
      <c r="M26" s="316"/>
      <c r="N26" s="315"/>
      <c r="O26" s="315"/>
      <c r="P26" s="315"/>
      <c r="Q26" s="314"/>
      <c r="R26" s="314"/>
      <c r="S26" s="473">
        <f>IF(ISNUMBER(Q27),IF(G27&lt;Q27,1,IF(G27=Q27,0.5,0)),"")</f>
        <v>1</v>
      </c>
    </row>
    <row r="27" spans="1:19" s="148" customFormat="1" ht="15.95" customHeight="1" thickBot="1">
      <c r="A27" s="487">
        <v>1087</v>
      </c>
      <c r="B27" s="491"/>
      <c r="C27" s="312" t="s">
        <v>18</v>
      </c>
      <c r="D27" s="313">
        <f>IF(ISNUMBER(D23),SUM(D23:D26),"")</f>
        <v>268</v>
      </c>
      <c r="E27" s="310">
        <f>IF(ISNUMBER(E23),SUM(E23:E26),"")</f>
        <v>90</v>
      </c>
      <c r="F27" s="309">
        <f>IF(ISNUMBER(F23),SUM(F23:F26),"")</f>
        <v>12</v>
      </c>
      <c r="G27" s="308">
        <f>IF(ISNUMBER(G23),SUM(G23:G26),"")</f>
        <v>358</v>
      </c>
      <c r="H27" s="307">
        <f>IF(ISNUMBER($G27),SUM(H23:H26),"")</f>
        <v>1</v>
      </c>
      <c r="I27" s="474"/>
      <c r="K27" s="487">
        <v>5778</v>
      </c>
      <c r="L27" s="486"/>
      <c r="M27" s="312" t="s">
        <v>18</v>
      </c>
      <c r="N27" s="313">
        <f>IF(ISNUMBER(N23),SUM(N23:N26),"")</f>
        <v>280</v>
      </c>
      <c r="O27" s="310">
        <f>IF(ISNUMBER(O23),SUM(O23:O26),"")</f>
        <v>116</v>
      </c>
      <c r="P27" s="309">
        <f>IF(ISNUMBER(P23),SUM(P23:P26),"")</f>
        <v>6</v>
      </c>
      <c r="Q27" s="308">
        <f>IF(ISNUMBER(Q23),SUM(Q23:Q26),"")</f>
        <v>396</v>
      </c>
      <c r="R27" s="307">
        <f>IF(ISNUMBER($Q27),SUM(R23:R26),"")</f>
        <v>1</v>
      </c>
      <c r="S27" s="474"/>
    </row>
    <row r="28" spans="1:19" s="148" customFormat="1" ht="12.95" customHeight="1" thickTop="1">
      <c r="A28" s="479" t="str">
        <f>DGET('22.pskC-žižD'!$A$106:$E$266,"příjmení",A100:A101)</f>
        <v>VYKOUKOVÁ</v>
      </c>
      <c r="B28" s="480"/>
      <c r="C28" s="330" t="s">
        <v>428</v>
      </c>
      <c r="D28" s="329">
        <v>137</v>
      </c>
      <c r="E28" s="328">
        <v>63</v>
      </c>
      <c r="F28" s="328">
        <v>2</v>
      </c>
      <c r="G28" s="327">
        <f>IF(ISBLANK(D28),"",D28+E28)</f>
        <v>200</v>
      </c>
      <c r="H28" s="326">
        <f>IF(ISNUMBER(G28),IF(G28&gt;Q28,1,IF(G28=Q28,0.5,0)),"")</f>
        <v>0</v>
      </c>
      <c r="I28" s="483">
        <f>IF(COUNT(Q32),SUM(I23+G32-Q32),"")</f>
        <v>38</v>
      </c>
      <c r="K28" s="481" t="str">
        <f>DGET('22.pskC-žižD'!$A$106:$E$266,"příjmení",K100:K101)</f>
        <v>BRODIL</v>
      </c>
      <c r="L28" s="482"/>
      <c r="M28" s="330" t="s">
        <v>428</v>
      </c>
      <c r="N28" s="329">
        <v>140</v>
      </c>
      <c r="O28" s="328">
        <v>62</v>
      </c>
      <c r="P28" s="328">
        <v>4</v>
      </c>
      <c r="Q28" s="327">
        <f>IF(ISBLANK(N28),"",N28+O28)</f>
        <v>202</v>
      </c>
      <c r="R28" s="326">
        <f>IF(ISNUMBER(Q28),IF(G28&lt;Q28,1,IF(G28=Q28,0.5,0)),"")</f>
        <v>1</v>
      </c>
      <c r="S28" s="320"/>
    </row>
    <row r="29" spans="1:19" s="148" customFormat="1" ht="12.95" customHeight="1" thickBot="1">
      <c r="A29" s="481"/>
      <c r="B29" s="482"/>
      <c r="C29" s="325" t="s">
        <v>427</v>
      </c>
      <c r="D29" s="324">
        <v>133</v>
      </c>
      <c r="E29" s="323">
        <v>54</v>
      </c>
      <c r="F29" s="323">
        <v>4</v>
      </c>
      <c r="G29" s="322">
        <f>IF(ISBLANK(D29),"",D29+E29)</f>
        <v>187</v>
      </c>
      <c r="H29" s="321">
        <f>IF(ISNUMBER(G29),IF(G29&gt;Q29,1,IF(G29=Q29,0.5,0)),"")</f>
        <v>1</v>
      </c>
      <c r="I29" s="484"/>
      <c r="K29" s="481"/>
      <c r="L29" s="482"/>
      <c r="M29" s="325" t="s">
        <v>427</v>
      </c>
      <c r="N29" s="324">
        <v>135</v>
      </c>
      <c r="O29" s="323">
        <v>45</v>
      </c>
      <c r="P29" s="323">
        <v>5</v>
      </c>
      <c r="Q29" s="322">
        <f>IF(ISBLANK(N29),"",N29+O29)</f>
        <v>180</v>
      </c>
      <c r="R29" s="321">
        <f>IF(ISNUMBER(Q29),IF(G29&lt;Q29,1,IF(G29=Q29,0.5,0)),"")</f>
        <v>0</v>
      </c>
      <c r="S29" s="320"/>
    </row>
    <row r="30" spans="1:19" s="148" customFormat="1" ht="9.9499999999999993" customHeight="1" thickTop="1">
      <c r="A30" s="475" t="str">
        <f>DGET('22.pskC-žižD'!$A$106:$E$266,"jméno",A100:A101)</f>
        <v>Jitka</v>
      </c>
      <c r="B30" s="476"/>
      <c r="C30" s="319"/>
      <c r="D30" s="318"/>
      <c r="E30" s="318"/>
      <c r="F30" s="318"/>
      <c r="G30" s="318"/>
      <c r="H30" s="318"/>
      <c r="I30" s="317"/>
      <c r="K30" s="475" t="str">
        <f>DGET('22.pskC-žižD'!$A$106:$E$266,"jméno",K100:K101)</f>
        <v>František</v>
      </c>
      <c r="L30" s="476"/>
      <c r="M30" s="319"/>
      <c r="N30" s="318"/>
      <c r="O30" s="318"/>
      <c r="P30" s="318"/>
      <c r="Q30" s="318"/>
      <c r="R30" s="318"/>
      <c r="S30" s="317"/>
    </row>
    <row r="31" spans="1:19" s="148" customFormat="1" ht="9.9499999999999993" customHeight="1" thickBot="1">
      <c r="A31" s="477"/>
      <c r="B31" s="478"/>
      <c r="C31" s="316"/>
      <c r="D31" s="315"/>
      <c r="E31" s="315"/>
      <c r="F31" s="315"/>
      <c r="G31" s="314"/>
      <c r="H31" s="314"/>
      <c r="I31" s="473">
        <f>IF(ISNUMBER(G32),IF(G32&gt;Q32,1,IF(G32=Q32,0.5,0)),"")</f>
        <v>1</v>
      </c>
      <c r="K31" s="477"/>
      <c r="L31" s="478"/>
      <c r="M31" s="316"/>
      <c r="N31" s="315"/>
      <c r="O31" s="315"/>
      <c r="P31" s="315"/>
      <c r="Q31" s="314"/>
      <c r="R31" s="314"/>
      <c r="S31" s="473">
        <f>IF(ISNUMBER(Q32),IF(G32&lt;Q32,1,IF(G32=Q32,0.5,0)),"")</f>
        <v>0</v>
      </c>
    </row>
    <row r="32" spans="1:19" s="148" customFormat="1" ht="15.95" customHeight="1" thickBot="1">
      <c r="A32" s="487">
        <v>19667</v>
      </c>
      <c r="B32" s="491"/>
      <c r="C32" s="312" t="s">
        <v>18</v>
      </c>
      <c r="D32" s="313">
        <f>IF(ISNUMBER(D28),SUM(D28:D31),"")</f>
        <v>270</v>
      </c>
      <c r="E32" s="310">
        <f>IF(ISNUMBER(E28),SUM(E28:E31),"")</f>
        <v>117</v>
      </c>
      <c r="F32" s="309">
        <f>IF(ISNUMBER(F28),SUM(F28:F31),"")</f>
        <v>6</v>
      </c>
      <c r="G32" s="308">
        <f>IF(ISNUMBER(G28),SUM(G28:G31),"")</f>
        <v>387</v>
      </c>
      <c r="H32" s="307">
        <f>IF(ISNUMBER($G32),SUM(H28:H31),"")</f>
        <v>1</v>
      </c>
      <c r="I32" s="474"/>
      <c r="K32" s="487">
        <v>25538</v>
      </c>
      <c r="L32" s="486"/>
      <c r="M32" s="312" t="s">
        <v>18</v>
      </c>
      <c r="N32" s="313">
        <f>IF(ISNUMBER(N28),SUM(N28:N31),"")</f>
        <v>275</v>
      </c>
      <c r="O32" s="310">
        <f>IF(ISNUMBER(O28),SUM(O28:O31),"")</f>
        <v>107</v>
      </c>
      <c r="P32" s="309">
        <f>IF(ISNUMBER(P28),SUM(P28:P31),"")</f>
        <v>9</v>
      </c>
      <c r="Q32" s="308">
        <f>IF(ISNUMBER(Q28),SUM(Q28:Q31),"")</f>
        <v>382</v>
      </c>
      <c r="R32" s="307">
        <f>IF(ISNUMBER($Q32),SUM(R28:R31),"")</f>
        <v>1</v>
      </c>
      <c r="S32" s="474"/>
    </row>
    <row r="33" spans="1:27" ht="12.95" customHeight="1" thickTop="1">
      <c r="A33" s="479" t="str">
        <f>DGET('22.pskC-žižD'!$A$106:$E$266,"příjmení",A102:A103)</f>
        <v>MANSFELDOVÁ</v>
      </c>
      <c r="B33" s="480"/>
      <c r="C33" s="330" t="s">
        <v>428</v>
      </c>
      <c r="D33" s="329">
        <v>154</v>
      </c>
      <c r="E33" s="328">
        <v>62</v>
      </c>
      <c r="F33" s="328">
        <v>3</v>
      </c>
      <c r="G33" s="327">
        <f>IF(ISBLANK(D33),"",D33+E33)</f>
        <v>216</v>
      </c>
      <c r="H33" s="326">
        <f>IF(ISNUMBER(G33),IF(G33&gt;Q33,1,IF(G33=Q33,0.5,0)),"")</f>
        <v>1</v>
      </c>
      <c r="I33" s="483">
        <f>IF(COUNT(Q37),SUM(I28+G37-Q37),"")</f>
        <v>49</v>
      </c>
      <c r="J33" s="148"/>
      <c r="K33" s="481" t="str">
        <f>DGET('22.pskC-žižD'!$A$106:$E$266,"příjmení",K102:K103)</f>
        <v>STRNAD</v>
      </c>
      <c r="L33" s="482"/>
      <c r="M33" s="330" t="s">
        <v>428</v>
      </c>
      <c r="N33" s="329">
        <v>129</v>
      </c>
      <c r="O33" s="328">
        <v>52</v>
      </c>
      <c r="P33" s="328">
        <v>6</v>
      </c>
      <c r="Q33" s="327">
        <f>IF(ISBLANK(N33),"",N33+O33)</f>
        <v>181</v>
      </c>
      <c r="R33" s="326">
        <f>IF(ISNUMBER(Q33),IF(G33&lt;Q33,1,IF(G33=Q33,0.5,0)),"")</f>
        <v>0</v>
      </c>
      <c r="S33" s="320"/>
    </row>
    <row r="34" spans="1:27" ht="12.95" customHeight="1" thickBot="1">
      <c r="A34" s="481"/>
      <c r="B34" s="482"/>
      <c r="C34" s="325" t="s">
        <v>427</v>
      </c>
      <c r="D34" s="324">
        <v>139</v>
      </c>
      <c r="E34" s="323">
        <v>44</v>
      </c>
      <c r="F34" s="323">
        <v>7</v>
      </c>
      <c r="G34" s="322">
        <f>IF(ISBLANK(D34),"",D34+E34)</f>
        <v>183</v>
      </c>
      <c r="H34" s="321">
        <f>IF(ISNUMBER(G34),IF(G34&gt;Q34,1,IF(G34=Q34,0.5,0)),"")</f>
        <v>0</v>
      </c>
      <c r="I34" s="484"/>
      <c r="J34" s="148"/>
      <c r="K34" s="481"/>
      <c r="L34" s="482"/>
      <c r="M34" s="325" t="s">
        <v>427</v>
      </c>
      <c r="N34" s="324">
        <v>147</v>
      </c>
      <c r="O34" s="323">
        <v>60</v>
      </c>
      <c r="P34" s="323">
        <v>0</v>
      </c>
      <c r="Q34" s="322">
        <f>IF(ISBLANK(N34),"",N34+O34)</f>
        <v>207</v>
      </c>
      <c r="R34" s="321">
        <f>IF(ISNUMBER(Q34),IF(G34&lt;Q34,1,IF(G34=Q34,0.5,0)),"")</f>
        <v>1</v>
      </c>
      <c r="S34" s="320"/>
    </row>
    <row r="35" spans="1:27" ht="9.9499999999999993" customHeight="1" thickTop="1">
      <c r="A35" s="475" t="str">
        <f>DGET('22.pskC-žižD'!$A$106:$E$266,"jméno",A102:A103)</f>
        <v>Jiřina</v>
      </c>
      <c r="B35" s="476"/>
      <c r="C35" s="319"/>
      <c r="D35" s="318"/>
      <c r="E35" s="318"/>
      <c r="F35" s="318"/>
      <c r="G35" s="318"/>
      <c r="H35" s="318"/>
      <c r="I35" s="317"/>
      <c r="J35" s="148"/>
      <c r="K35" s="475" t="str">
        <f>DGET('22.pskC-žižD'!$A$106:$E$266,"jméno",K102:K103)</f>
        <v>Bohumil</v>
      </c>
      <c r="L35" s="476"/>
      <c r="M35" s="319"/>
      <c r="N35" s="318"/>
      <c r="O35" s="318"/>
      <c r="P35" s="318"/>
      <c r="Q35" s="318"/>
      <c r="R35" s="318"/>
      <c r="S35" s="317"/>
    </row>
    <row r="36" spans="1:27" ht="9.9499999999999993" customHeight="1" thickBot="1">
      <c r="A36" s="477"/>
      <c r="B36" s="478"/>
      <c r="C36" s="316"/>
      <c r="D36" s="315"/>
      <c r="E36" s="315"/>
      <c r="F36" s="315"/>
      <c r="G36" s="314"/>
      <c r="H36" s="314"/>
      <c r="I36" s="473">
        <f>IF(ISNUMBER(G37),IF(G37&gt;Q37,1,IF(G37=Q37,0.5,0)),"")</f>
        <v>1</v>
      </c>
      <c r="J36" s="148"/>
      <c r="K36" s="477"/>
      <c r="L36" s="478"/>
      <c r="M36" s="316"/>
      <c r="N36" s="315"/>
      <c r="O36" s="315"/>
      <c r="P36" s="315"/>
      <c r="Q36" s="314"/>
      <c r="R36" s="314"/>
      <c r="S36" s="473">
        <f>IF(ISNUMBER(Q37),IF(G37&lt;Q37,1,IF(G37=Q37,0.5,0)),"")</f>
        <v>0</v>
      </c>
    </row>
    <row r="37" spans="1:27" ht="15.95" customHeight="1" thickBot="1">
      <c r="A37" s="487">
        <v>1305</v>
      </c>
      <c r="B37" s="491"/>
      <c r="C37" s="312" t="s">
        <v>18</v>
      </c>
      <c r="D37" s="313">
        <f>IF(ISNUMBER(D33),SUM(D33:D36),"")</f>
        <v>293</v>
      </c>
      <c r="E37" s="310">
        <f>IF(ISNUMBER(E33),SUM(E33:E36),"")</f>
        <v>106</v>
      </c>
      <c r="F37" s="309">
        <f>IF(ISNUMBER(F33),SUM(F33:F36),"")</f>
        <v>10</v>
      </c>
      <c r="G37" s="308">
        <f>IF(ISNUMBER(G33),SUM(G33:G36),"")</f>
        <v>399</v>
      </c>
      <c r="H37" s="307">
        <f>IF(ISNUMBER($G37),SUM(H33:H36),"")</f>
        <v>1</v>
      </c>
      <c r="I37" s="474"/>
      <c r="J37" s="148"/>
      <c r="K37" s="520">
        <v>1441</v>
      </c>
      <c r="L37" s="521"/>
      <c r="M37" s="312" t="s">
        <v>18</v>
      </c>
      <c r="N37" s="313">
        <f>IF(ISNUMBER(N33),SUM(N33:N36),"")</f>
        <v>276</v>
      </c>
      <c r="O37" s="310">
        <f>IF(ISNUMBER(O33),SUM(O33:O36),"")</f>
        <v>112</v>
      </c>
      <c r="P37" s="309">
        <f>IF(ISNUMBER(P33),SUM(P33:P36),"")</f>
        <v>6</v>
      </c>
      <c r="Q37" s="308">
        <f>IF(ISNUMBER(Q33),SUM(Q33:Q36),"")</f>
        <v>388</v>
      </c>
      <c r="R37" s="307">
        <f>IF(ISNUMBER($Q37),SUM(R33:R36),"")</f>
        <v>1</v>
      </c>
      <c r="S37" s="474"/>
    </row>
    <row r="38" spans="1:27" ht="5.0999999999999996" customHeight="1" thickTop="1" thickBot="1">
      <c r="A38" s="148"/>
      <c r="B38" s="148"/>
      <c r="C38" s="148"/>
      <c r="D38" s="148"/>
      <c r="E38" s="148"/>
      <c r="F38" s="148"/>
      <c r="G38" s="148"/>
      <c r="H38" s="148"/>
      <c r="I38" s="148"/>
      <c r="J38" s="148"/>
      <c r="K38" s="148"/>
      <c r="L38" s="148"/>
      <c r="M38" s="148"/>
      <c r="N38" s="148"/>
      <c r="O38" s="148"/>
      <c r="P38" s="148"/>
    </row>
    <row r="39" spans="1:27" ht="20.100000000000001" customHeight="1" thickBot="1">
      <c r="A39" s="306"/>
      <c r="B39" s="305"/>
      <c r="C39" s="304" t="s">
        <v>44</v>
      </c>
      <c r="D39" s="303">
        <f>IF(ISNUMBER(D12),SUM(D12,D17,D22,D27,D32,D37),"")</f>
        <v>1639</v>
      </c>
      <c r="E39" s="302">
        <f>IF(ISNUMBER(E12),SUM(E12,E17,E22,E27,E32,E37),"")</f>
        <v>682</v>
      </c>
      <c r="F39" s="301">
        <f>IF(ISNUMBER(F12),SUM(F12,F17,F22,F27,F32,F37),"")</f>
        <v>42</v>
      </c>
      <c r="G39" s="300">
        <f>IF(ISNUMBER(G12),SUM(G12,G17,G22,G27,G32,G37),"")</f>
        <v>2321</v>
      </c>
      <c r="H39" s="299">
        <f>IF(ISNUMBER($G39),SUM(H12,H17,H22,H27,H32,H37),"")</f>
        <v>8</v>
      </c>
      <c r="I39" s="298">
        <f>IF(ISNUMBER(G39),IF(G39&gt;Q39,2,IF(G39=Q39,1,0)),"")</f>
        <v>2</v>
      </c>
      <c r="J39" s="148"/>
      <c r="K39" s="306"/>
      <c r="L39" s="305"/>
      <c r="M39" s="304" t="s">
        <v>44</v>
      </c>
      <c r="N39" s="303">
        <f>IF(ISNUMBER(N12),SUM(N12,N17,N22,N27,N32,N37),"")</f>
        <v>1617</v>
      </c>
      <c r="O39" s="302">
        <f>IF(ISNUMBER(O12),SUM(O12,O17,O22,O27,O32,O37),"")</f>
        <v>655</v>
      </c>
      <c r="P39" s="301">
        <f>IF(ISNUMBER(P12),SUM(P12,P17,P22,P27,P32,P37),"")</f>
        <v>47</v>
      </c>
      <c r="Q39" s="300">
        <f>IF(ISNUMBER(Q12),SUM(Q12,Q17,Q22,Q27,Q32,Q37),"")</f>
        <v>2272</v>
      </c>
      <c r="R39" s="299">
        <f>IF(ISNUMBER($Q39),SUM(R12,R17,R22,R27,R32,R37),"")</f>
        <v>4</v>
      </c>
      <c r="S39" s="298">
        <f>IF(ISNUMBER(Q39),IF(G39&lt;Q39,2,IF(G39=Q39,1,0)),"")</f>
        <v>0</v>
      </c>
    </row>
    <row r="40" spans="1:27" ht="5.0999999999999996" customHeight="1" thickBot="1">
      <c r="A40" s="148"/>
      <c r="B40" s="148"/>
      <c r="C40" s="148"/>
      <c r="D40" s="148"/>
      <c r="E40" s="148"/>
      <c r="F40" s="148"/>
      <c r="G40" s="148"/>
      <c r="H40" s="148"/>
      <c r="I40" s="148"/>
      <c r="J40" s="148"/>
      <c r="K40" s="148"/>
      <c r="L40" s="148"/>
      <c r="M40" s="148"/>
      <c r="N40" s="148"/>
      <c r="O40" s="148"/>
      <c r="P40" s="148"/>
    </row>
    <row r="41" spans="1:27" ht="21.95" customHeight="1" thickBot="1">
      <c r="A41" s="296"/>
      <c r="B41" s="292" t="s">
        <v>45</v>
      </c>
      <c r="C41" s="514" t="str">
        <f>IF(ISBLANK(B3),"",+IF(L109=0,L108,L109))</f>
        <v>Mansfeldová Jiřina</v>
      </c>
      <c r="D41" s="514"/>
      <c r="E41" s="514"/>
      <c r="F41" s="148"/>
      <c r="G41" s="522" t="s">
        <v>47</v>
      </c>
      <c r="H41" s="523"/>
      <c r="I41" s="297">
        <f>IF(ISNUMBER(I11),SUM(I11,I16,I21,I26,I31,I36,I39),"")</f>
        <v>7</v>
      </c>
      <c r="J41" s="148"/>
      <c r="K41" s="296"/>
      <c r="L41" s="292" t="s">
        <v>45</v>
      </c>
      <c r="M41" s="514" t="str">
        <f>IF(ISBLANK(L3),"",+IF(L113=0,L112,L113))</f>
        <v>Tožička Martin</v>
      </c>
      <c r="N41" s="514"/>
      <c r="O41" s="514"/>
      <c r="P41" s="148"/>
      <c r="Q41" s="522" t="s">
        <v>47</v>
      </c>
      <c r="R41" s="523"/>
      <c r="S41" s="297">
        <f>IF(ISNUMBER(S11),SUM(S11,S16,S21,S26,S31,S36,S39),"")</f>
        <v>1</v>
      </c>
    </row>
    <row r="42" spans="1:27" ht="20.100000000000001" customHeight="1">
      <c r="A42" s="296"/>
      <c r="B42" s="292" t="s">
        <v>49</v>
      </c>
      <c r="C42" s="524"/>
      <c r="D42" s="524"/>
      <c r="E42" s="524"/>
      <c r="F42" s="293"/>
      <c r="G42" s="293"/>
      <c r="H42" s="293"/>
      <c r="I42" s="293"/>
      <c r="J42" s="293"/>
      <c r="K42" s="296"/>
      <c r="L42" s="292" t="s">
        <v>49</v>
      </c>
      <c r="M42" s="524"/>
      <c r="N42" s="524"/>
      <c r="O42" s="524"/>
      <c r="P42" s="295"/>
      <c r="Q42" s="151"/>
      <c r="R42" s="151"/>
      <c r="S42" s="151"/>
    </row>
    <row r="43" spans="1:27" ht="20.25" customHeight="1">
      <c r="A43" s="292" t="s">
        <v>50</v>
      </c>
      <c r="B43" s="292" t="s">
        <v>51</v>
      </c>
      <c r="C43" s="525" t="s">
        <v>105</v>
      </c>
      <c r="D43" s="525"/>
      <c r="E43" s="525"/>
      <c r="F43" s="525"/>
      <c r="G43" s="525"/>
      <c r="H43" s="525"/>
      <c r="I43" s="292"/>
      <c r="J43" s="292"/>
      <c r="K43" s="292" t="s">
        <v>52</v>
      </c>
      <c r="L43" s="544"/>
      <c r="M43" s="544"/>
      <c r="N43" s="148"/>
      <c r="O43" s="292" t="s">
        <v>49</v>
      </c>
      <c r="P43" s="542"/>
      <c r="Q43" s="542"/>
      <c r="R43" s="542"/>
      <c r="S43" s="542"/>
      <c r="V43" s="294"/>
      <c r="W43" s="294"/>
      <c r="X43" s="294"/>
      <c r="Y43" s="294"/>
      <c r="Z43" s="294"/>
      <c r="AA43" s="294"/>
    </row>
    <row r="44" spans="1:27" ht="9.75" customHeight="1">
      <c r="A44" s="292"/>
      <c r="B44" s="292"/>
      <c r="C44" s="291"/>
      <c r="D44" s="291"/>
      <c r="E44" s="291"/>
      <c r="F44" s="291"/>
      <c r="G44" s="291"/>
      <c r="H44" s="291"/>
      <c r="I44" s="292"/>
      <c r="J44" s="292"/>
      <c r="K44" s="292"/>
      <c r="L44" s="293"/>
      <c r="M44" s="293"/>
      <c r="N44" s="148"/>
      <c r="O44" s="292"/>
      <c r="P44" s="291"/>
      <c r="Q44" s="291"/>
      <c r="R44" s="291"/>
      <c r="S44" s="291"/>
    </row>
    <row r="45" spans="1:27" ht="30" customHeight="1">
      <c r="A45" s="290" t="s">
        <v>426</v>
      </c>
      <c r="B45" s="148"/>
      <c r="C45" s="148"/>
      <c r="D45" s="148"/>
      <c r="E45" s="148"/>
      <c r="F45" s="289" t="str">
        <f>IF((B3=0)," ",(CONCATENATE(B3,"   vs   ",L3)))</f>
        <v>PSK Union Praha C   vs   SK Žižkov Praha D</v>
      </c>
      <c r="G45" s="148"/>
      <c r="H45" s="148"/>
      <c r="I45" s="148"/>
      <c r="J45" s="148"/>
      <c r="K45" s="148"/>
      <c r="L45" s="148"/>
      <c r="M45" s="148"/>
      <c r="N45" s="148"/>
      <c r="O45" s="148"/>
      <c r="P45" s="148"/>
    </row>
    <row r="46" spans="1:27" ht="20.100000000000001" customHeight="1">
      <c r="A46" s="148"/>
      <c r="B46" s="346" t="s">
        <v>425</v>
      </c>
      <c r="C46" s="528" t="s">
        <v>104</v>
      </c>
      <c r="D46" s="528"/>
      <c r="E46" s="148"/>
      <c r="F46" s="148"/>
      <c r="G46" s="148"/>
      <c r="H46" s="148"/>
      <c r="I46" s="346" t="s">
        <v>424</v>
      </c>
      <c r="J46" s="529">
        <v>25</v>
      </c>
      <c r="K46" s="529"/>
      <c r="L46" s="148"/>
      <c r="M46" s="148"/>
      <c r="N46" s="148"/>
      <c r="O46" s="148"/>
      <c r="P46" s="148"/>
    </row>
    <row r="47" spans="1:27" ht="20.100000000000001" customHeight="1">
      <c r="A47" s="148"/>
      <c r="B47" s="346" t="s">
        <v>423</v>
      </c>
      <c r="C47" s="543" t="s">
        <v>439</v>
      </c>
      <c r="D47" s="543"/>
      <c r="E47" s="148"/>
      <c r="F47" s="148"/>
      <c r="G47" s="148"/>
      <c r="H47" s="148"/>
      <c r="I47" s="346" t="s">
        <v>421</v>
      </c>
      <c r="J47" s="530">
        <v>1</v>
      </c>
      <c r="K47" s="530"/>
      <c r="L47" s="148"/>
      <c r="M47" s="148"/>
      <c r="N47" s="148"/>
      <c r="O47" s="148"/>
      <c r="P47" s="346" t="s">
        <v>420</v>
      </c>
      <c r="Q47" s="526"/>
      <c r="R47" s="527"/>
      <c r="S47" s="527"/>
    </row>
    <row r="48" spans="1:27" ht="9.9499999999999993" customHeight="1">
      <c r="A48" s="148"/>
      <c r="B48" s="148"/>
      <c r="C48" s="148"/>
      <c r="D48" s="148"/>
      <c r="E48" s="148"/>
      <c r="F48" s="148"/>
      <c r="G48" s="148"/>
      <c r="H48" s="148"/>
      <c r="I48" s="148"/>
      <c r="J48" s="148"/>
      <c r="K48" s="148"/>
      <c r="L48" s="148"/>
      <c r="M48" s="148"/>
      <c r="N48" s="148"/>
      <c r="O48" s="148"/>
      <c r="P48" s="148"/>
    </row>
    <row r="49" spans="1:19" s="148" customFormat="1" ht="15" customHeight="1">
      <c r="A49" s="501" t="s">
        <v>61</v>
      </c>
      <c r="B49" s="510"/>
      <c r="C49" s="510"/>
      <c r="D49" s="510"/>
      <c r="E49" s="510"/>
      <c r="F49" s="510"/>
      <c r="G49" s="510"/>
      <c r="H49" s="510"/>
      <c r="I49" s="510"/>
      <c r="J49" s="510"/>
      <c r="K49" s="510"/>
      <c r="L49" s="510"/>
      <c r="M49" s="510"/>
      <c r="N49" s="510"/>
      <c r="O49" s="510"/>
      <c r="P49" s="510"/>
      <c r="Q49" s="510"/>
      <c r="R49" s="510"/>
      <c r="S49" s="511"/>
    </row>
    <row r="50" spans="1:19" s="148" customFormat="1" ht="90" customHeight="1">
      <c r="A50" s="539" t="s">
        <v>438</v>
      </c>
      <c r="B50" s="540"/>
      <c r="C50" s="540"/>
      <c r="D50" s="540"/>
      <c r="E50" s="540"/>
      <c r="F50" s="540"/>
      <c r="G50" s="540"/>
      <c r="H50" s="540"/>
      <c r="I50" s="540"/>
      <c r="J50" s="540"/>
      <c r="K50" s="540"/>
      <c r="L50" s="540"/>
      <c r="M50" s="540"/>
      <c r="N50" s="540"/>
      <c r="O50" s="540"/>
      <c r="P50" s="540"/>
      <c r="Q50" s="540"/>
      <c r="R50" s="540"/>
      <c r="S50" s="541"/>
    </row>
    <row r="51" spans="1:19" s="148" customFormat="1" ht="5.0999999999999996" customHeight="1"/>
    <row r="52" spans="1:19" s="148" customFormat="1" ht="15" customHeight="1">
      <c r="A52" s="488" t="s">
        <v>62</v>
      </c>
      <c r="B52" s="489"/>
      <c r="C52" s="489"/>
      <c r="D52" s="489"/>
      <c r="E52" s="489"/>
      <c r="F52" s="489"/>
      <c r="G52" s="489"/>
      <c r="H52" s="489"/>
      <c r="I52" s="489"/>
      <c r="J52" s="489"/>
      <c r="K52" s="489"/>
      <c r="L52" s="489"/>
      <c r="M52" s="489"/>
      <c r="N52" s="489"/>
      <c r="O52" s="489"/>
      <c r="P52" s="489"/>
      <c r="Q52" s="489"/>
      <c r="R52" s="489"/>
      <c r="S52" s="490"/>
    </row>
    <row r="53" spans="1:19" s="148" customFormat="1" ht="6.75" customHeight="1">
      <c r="A53" s="287"/>
      <c r="B53" s="262"/>
      <c r="C53" s="262"/>
      <c r="D53" s="262"/>
      <c r="E53" s="262"/>
      <c r="F53" s="262"/>
      <c r="G53" s="262"/>
      <c r="H53" s="262"/>
      <c r="I53" s="262"/>
      <c r="J53" s="262"/>
      <c r="K53" s="262"/>
      <c r="L53" s="262"/>
      <c r="M53" s="262"/>
      <c r="N53" s="262"/>
      <c r="O53" s="262"/>
      <c r="P53" s="262"/>
      <c r="Q53" s="262"/>
      <c r="R53" s="262"/>
      <c r="S53" s="285"/>
    </row>
    <row r="54" spans="1:19" s="148" customFormat="1" ht="18" customHeight="1">
      <c r="A54" s="286" t="s">
        <v>6</v>
      </c>
      <c r="B54" s="262"/>
      <c r="C54" s="262"/>
      <c r="D54" s="262"/>
      <c r="E54" s="262"/>
      <c r="F54" s="262"/>
      <c r="G54" s="262"/>
      <c r="H54" s="262"/>
      <c r="I54" s="262"/>
      <c r="J54" s="262"/>
      <c r="K54" s="263" t="s">
        <v>8</v>
      </c>
      <c r="L54" s="262"/>
      <c r="M54" s="262"/>
      <c r="N54" s="262"/>
      <c r="O54" s="262"/>
      <c r="P54" s="262"/>
      <c r="Q54" s="262"/>
      <c r="R54" s="262"/>
      <c r="S54" s="285"/>
    </row>
    <row r="55" spans="1:19" s="148" customFormat="1" ht="18" customHeight="1">
      <c r="A55" s="284"/>
      <c r="B55" s="281" t="s">
        <v>63</v>
      </c>
      <c r="C55" s="280"/>
      <c r="D55" s="282"/>
      <c r="E55" s="281" t="s">
        <v>64</v>
      </c>
      <c r="F55" s="280"/>
      <c r="G55" s="280"/>
      <c r="H55" s="280"/>
      <c r="I55" s="282"/>
      <c r="J55" s="262"/>
      <c r="K55" s="283"/>
      <c r="L55" s="281" t="s">
        <v>63</v>
      </c>
      <c r="M55" s="280"/>
      <c r="N55" s="282"/>
      <c r="O55" s="281" t="s">
        <v>64</v>
      </c>
      <c r="P55" s="280"/>
      <c r="Q55" s="280"/>
      <c r="R55" s="280"/>
      <c r="S55" s="279"/>
    </row>
    <row r="56" spans="1:19" s="148" customFormat="1" ht="18" customHeight="1">
      <c r="A56" s="278" t="s">
        <v>65</v>
      </c>
      <c r="B56" s="274" t="s">
        <v>66</v>
      </c>
      <c r="C56" s="276"/>
      <c r="D56" s="275" t="s">
        <v>67</v>
      </c>
      <c r="E56" s="274" t="s">
        <v>66</v>
      </c>
      <c r="F56" s="273"/>
      <c r="G56" s="273"/>
      <c r="H56" s="272"/>
      <c r="I56" s="275" t="s">
        <v>67</v>
      </c>
      <c r="J56" s="262"/>
      <c r="K56" s="277" t="s">
        <v>65</v>
      </c>
      <c r="L56" s="274" t="s">
        <v>66</v>
      </c>
      <c r="M56" s="276"/>
      <c r="N56" s="275" t="s">
        <v>67</v>
      </c>
      <c r="O56" s="274" t="s">
        <v>66</v>
      </c>
      <c r="P56" s="273"/>
      <c r="Q56" s="273"/>
      <c r="R56" s="272"/>
      <c r="S56" s="271" t="s">
        <v>67</v>
      </c>
    </row>
    <row r="57" spans="1:19" s="148" customFormat="1" ht="18" customHeight="1">
      <c r="A57" s="270"/>
      <c r="B57" s="518" t="e">
        <f>DGET('22.pskC-žižD'!$A$106:$I$267,"celé",B93:B94)</f>
        <v>#NUM!</v>
      </c>
      <c r="C57" s="519"/>
      <c r="D57" s="268"/>
      <c r="E57" s="515" t="e">
        <f>DGET('22.pskC-žižD'!$A$106:$L$262,"celé",B95:B96)</f>
        <v>#NUM!</v>
      </c>
      <c r="F57" s="516"/>
      <c r="G57" s="516" t="e">
        <f>DGET('22.pskC-žižD'!$A$106:$L$262,"celé",G93:G94)</f>
        <v>#NUM!</v>
      </c>
      <c r="H57" s="517"/>
      <c r="I57" s="268"/>
      <c r="J57" s="262"/>
      <c r="K57" s="269"/>
      <c r="L57" s="518" t="e">
        <f>DGET('22.pskC-žižD'!$A$106:$L$262,"celé",L93:L94)</f>
        <v>#NUM!</v>
      </c>
      <c r="M57" s="519"/>
      <c r="N57" s="268"/>
      <c r="O57" s="515" t="e">
        <f>DGET('22.pskC-žižD'!$A$106:$L$262,"celé",L95:L96)</f>
        <v>#NUM!</v>
      </c>
      <c r="P57" s="516"/>
      <c r="Q57" s="516" t="e">
        <f>DGET('22.pskC-žižD'!$A$106:$L$262,"celé",Q92:Q93)</f>
        <v>#NUM!</v>
      </c>
      <c r="R57" s="517"/>
      <c r="S57" s="267"/>
    </row>
    <row r="58" spans="1:19" s="148" customFormat="1" ht="18" customHeight="1">
      <c r="A58" s="270"/>
      <c r="B58" s="518" t="e">
        <f>DGET('22.pskC-žižD'!$A$106:$L$262,"celé",B97:B98)</f>
        <v>#NUM!</v>
      </c>
      <c r="C58" s="519"/>
      <c r="D58" s="268"/>
      <c r="E58" s="515" t="e">
        <f>DGET('22.pskC-žižD'!$A$106:$L$262,"celé",B99:B100)</f>
        <v>#NUM!</v>
      </c>
      <c r="F58" s="516"/>
      <c r="G58" s="516" t="e">
        <f>DGET('22.pskC-žižD'!$A$106:$L$262,"celé",G94:G95)</f>
        <v>#NUM!</v>
      </c>
      <c r="H58" s="517"/>
      <c r="I58" s="268"/>
      <c r="J58" s="262"/>
      <c r="K58" s="269"/>
      <c r="L58" s="518" t="e">
        <f>DGET('22.pskC-žižD'!$A$106:$L$262,"celé",L97:L98)</f>
        <v>#NUM!</v>
      </c>
      <c r="M58" s="519"/>
      <c r="N58" s="268"/>
      <c r="O58" s="515" t="e">
        <f>DGET('22.pskC-žižD'!$A$106:$L$262,"celé",L99:L100)</f>
        <v>#NUM!</v>
      </c>
      <c r="P58" s="516"/>
      <c r="Q58" s="516" t="e">
        <f>DGET('22.pskC-žižD'!$A$106:$L$262,"celé",Q93:Q94)</f>
        <v>#NUM!</v>
      </c>
      <c r="R58" s="517"/>
      <c r="S58" s="267"/>
    </row>
    <row r="59" spans="1:19" s="148" customFormat="1" ht="11.25" customHeight="1">
      <c r="A59" s="266"/>
      <c r="B59" s="265"/>
      <c r="C59" s="265"/>
      <c r="D59" s="265"/>
      <c r="E59" s="265"/>
      <c r="F59" s="265"/>
      <c r="G59" s="265"/>
      <c r="H59" s="265"/>
      <c r="I59" s="265"/>
      <c r="J59" s="265"/>
      <c r="K59" s="265"/>
      <c r="L59" s="265"/>
      <c r="M59" s="265"/>
      <c r="N59" s="265"/>
      <c r="O59" s="265"/>
      <c r="P59" s="265"/>
      <c r="Q59" s="265"/>
      <c r="R59" s="265"/>
      <c r="S59" s="264"/>
    </row>
    <row r="60" spans="1:19" s="148" customFormat="1" ht="3.75" customHeight="1">
      <c r="A60" s="263"/>
      <c r="B60" s="262"/>
      <c r="C60" s="262"/>
      <c r="D60" s="262"/>
      <c r="E60" s="262"/>
      <c r="F60" s="262"/>
      <c r="G60" s="262"/>
      <c r="H60" s="262"/>
      <c r="I60" s="262"/>
      <c r="J60" s="262"/>
      <c r="K60" s="263"/>
      <c r="L60" s="262"/>
      <c r="M60" s="262"/>
      <c r="N60" s="262"/>
      <c r="O60" s="262"/>
      <c r="P60" s="262"/>
      <c r="Q60" s="262"/>
      <c r="R60" s="262"/>
      <c r="S60" s="262"/>
    </row>
    <row r="61" spans="1:19" s="148" customFormat="1" ht="19.5" customHeight="1">
      <c r="A61" s="547" t="s">
        <v>68</v>
      </c>
      <c r="B61" s="502"/>
      <c r="C61" s="502"/>
      <c r="D61" s="502"/>
      <c r="E61" s="502"/>
      <c r="F61" s="502"/>
      <c r="G61" s="502"/>
      <c r="H61" s="502"/>
      <c r="I61" s="502"/>
      <c r="J61" s="502"/>
      <c r="K61" s="502"/>
      <c r="L61" s="502"/>
      <c r="M61" s="502"/>
      <c r="N61" s="502"/>
      <c r="O61" s="502"/>
      <c r="P61" s="502"/>
      <c r="Q61" s="502"/>
      <c r="R61" s="502"/>
      <c r="S61" s="548"/>
    </row>
    <row r="62" spans="1:19" s="148" customFormat="1" ht="90" customHeight="1">
      <c r="A62" s="549"/>
      <c r="B62" s="550"/>
      <c r="C62" s="550"/>
      <c r="D62" s="550"/>
      <c r="E62" s="550"/>
      <c r="F62" s="550"/>
      <c r="G62" s="550"/>
      <c r="H62" s="550"/>
      <c r="I62" s="550"/>
      <c r="J62" s="550"/>
      <c r="K62" s="550"/>
      <c r="L62" s="550"/>
      <c r="M62" s="550"/>
      <c r="N62" s="550"/>
      <c r="O62" s="550"/>
      <c r="P62" s="550"/>
      <c r="Q62" s="550"/>
      <c r="R62" s="550"/>
      <c r="S62" s="551"/>
    </row>
    <row r="63" spans="1:19" s="148" customFormat="1" ht="5.0999999999999996" customHeight="1"/>
    <row r="64" spans="1:19" s="148" customFormat="1" ht="15" customHeight="1">
      <c r="A64" s="501" t="s">
        <v>69</v>
      </c>
      <c r="B64" s="510"/>
      <c r="C64" s="510"/>
      <c r="D64" s="510"/>
      <c r="E64" s="510"/>
      <c r="F64" s="510"/>
      <c r="G64" s="510"/>
      <c r="H64" s="510"/>
      <c r="I64" s="510"/>
      <c r="J64" s="510"/>
      <c r="K64" s="510"/>
      <c r="L64" s="510"/>
      <c r="M64" s="510"/>
      <c r="N64" s="510"/>
      <c r="O64" s="510"/>
      <c r="P64" s="510"/>
      <c r="Q64" s="510"/>
      <c r="R64" s="510"/>
      <c r="S64" s="511"/>
    </row>
    <row r="65" spans="1:27" ht="90" customHeight="1">
      <c r="A65" s="539"/>
      <c r="B65" s="540"/>
      <c r="C65" s="540"/>
      <c r="D65" s="540"/>
      <c r="E65" s="540"/>
      <c r="F65" s="540"/>
      <c r="G65" s="540"/>
      <c r="H65" s="540"/>
      <c r="I65" s="540"/>
      <c r="J65" s="540"/>
      <c r="K65" s="540"/>
      <c r="L65" s="540"/>
      <c r="M65" s="540"/>
      <c r="N65" s="540"/>
      <c r="O65" s="540"/>
      <c r="P65" s="540"/>
      <c r="Q65" s="540"/>
      <c r="R65" s="540"/>
      <c r="S65" s="541"/>
    </row>
    <row r="66" spans="1:27" ht="30" customHeight="1">
      <c r="A66" s="545" t="s">
        <v>419</v>
      </c>
      <c r="B66" s="545"/>
      <c r="C66" s="546"/>
      <c r="D66" s="546"/>
      <c r="E66" s="546"/>
      <c r="F66" s="546"/>
      <c r="G66" s="546"/>
      <c r="H66" s="546"/>
      <c r="I66" s="148"/>
      <c r="J66" s="148"/>
      <c r="K66" s="148"/>
      <c r="L66" s="148"/>
      <c r="M66" s="148"/>
      <c r="N66" s="148"/>
      <c r="O66" s="148"/>
      <c r="P66" s="148"/>
      <c r="V66" s="472"/>
      <c r="W66" s="472"/>
      <c r="X66" s="472"/>
      <c r="Y66" s="472"/>
      <c r="Z66" s="472"/>
      <c r="AA66" s="472"/>
    </row>
    <row r="67" spans="1:27" ht="30" customHeight="1">
      <c r="A67" s="260"/>
      <c r="B67" s="260"/>
      <c r="C67" s="259"/>
      <c r="D67" s="259"/>
      <c r="E67" s="259"/>
      <c r="F67" s="259"/>
      <c r="G67" s="259"/>
      <c r="H67" s="259"/>
      <c r="I67" s="148"/>
      <c r="J67" s="148"/>
      <c r="K67" s="148"/>
      <c r="L67" s="148"/>
      <c r="M67" s="148"/>
      <c r="N67" s="148"/>
      <c r="O67" s="148"/>
      <c r="P67" s="148"/>
      <c r="V67" s="261"/>
      <c r="W67" s="168"/>
      <c r="X67" s="168"/>
      <c r="Y67" s="168"/>
      <c r="Z67" s="168"/>
      <c r="AA67" s="168"/>
    </row>
    <row r="68" spans="1:27" ht="16.5">
      <c r="A68" s="579" t="s">
        <v>418</v>
      </c>
      <c r="B68" s="580"/>
      <c r="C68" s="580"/>
      <c r="D68" s="580"/>
      <c r="E68" s="580"/>
      <c r="F68" s="580"/>
      <c r="G68" s="580"/>
      <c r="H68" s="581"/>
      <c r="I68" s="576" t="s">
        <v>417</v>
      </c>
      <c r="J68" s="148"/>
      <c r="K68" s="253"/>
      <c r="L68" s="258"/>
      <c r="M68" s="258"/>
      <c r="N68" s="148"/>
      <c r="O68" s="150"/>
      <c r="P68" s="150"/>
      <c r="R68" s="150"/>
      <c r="S68" s="150"/>
      <c r="V68" s="158"/>
      <c r="W68" s="157"/>
      <c r="X68" s="156"/>
      <c r="Y68" s="155"/>
      <c r="Z68" s="154"/>
      <c r="AA68" s="153"/>
    </row>
    <row r="69" spans="1:27" ht="16.5">
      <c r="A69" s="582" t="s">
        <v>416</v>
      </c>
      <c r="B69" s="583"/>
      <c r="C69" s="583"/>
      <c r="D69" s="583"/>
      <c r="E69" s="583"/>
      <c r="F69" s="583"/>
      <c r="G69" s="583"/>
      <c r="H69" s="584"/>
      <c r="I69" s="577"/>
      <c r="J69" s="148"/>
      <c r="K69" s="257" t="s">
        <v>415</v>
      </c>
      <c r="L69" s="257" t="s">
        <v>414</v>
      </c>
      <c r="M69" s="249"/>
      <c r="N69" s="249"/>
      <c r="O69" s="249"/>
      <c r="P69" s="249"/>
      <c r="Q69" s="249"/>
      <c r="R69" s="150"/>
      <c r="S69" s="150"/>
      <c r="V69" s="158"/>
      <c r="W69" s="157"/>
      <c r="X69" s="156"/>
      <c r="Y69" s="155"/>
      <c r="Z69" s="154"/>
      <c r="AA69" s="153"/>
    </row>
    <row r="70" spans="1:27" ht="14.25">
      <c r="A70" s="256" t="s">
        <v>413</v>
      </c>
      <c r="B70" s="574" t="s">
        <v>412</v>
      </c>
      <c r="C70" s="574"/>
      <c r="D70" s="574" t="s">
        <v>66</v>
      </c>
      <c r="E70" s="574"/>
      <c r="F70" s="575" t="s">
        <v>411</v>
      </c>
      <c r="G70" s="575"/>
      <c r="H70" s="575"/>
      <c r="I70" s="578"/>
      <c r="J70" s="148"/>
      <c r="K70" s="255"/>
      <c r="L70" s="254">
        <v>606179306</v>
      </c>
      <c r="M70" s="253" t="s">
        <v>410</v>
      </c>
      <c r="N70" s="252"/>
      <c r="O70" s="150"/>
      <c r="P70" s="150"/>
      <c r="R70" s="150"/>
      <c r="S70" s="150"/>
      <c r="V70" s="158"/>
      <c r="W70" s="157"/>
      <c r="X70" s="156"/>
      <c r="Y70" s="155"/>
      <c r="Z70" s="154"/>
      <c r="AA70" s="153"/>
    </row>
    <row r="71" spans="1:27" ht="14.25">
      <c r="A71" s="251"/>
      <c r="B71" s="585" t="s">
        <v>409</v>
      </c>
      <c r="C71" s="586"/>
      <c r="D71" s="585" t="s">
        <v>28</v>
      </c>
      <c r="E71" s="586"/>
      <c r="F71" s="587">
        <v>44594</v>
      </c>
      <c r="G71" s="588"/>
      <c r="H71" s="589"/>
      <c r="I71" s="250" t="s">
        <v>400</v>
      </c>
      <c r="J71" s="148"/>
      <c r="K71" s="249"/>
      <c r="L71" s="590" t="s">
        <v>408</v>
      </c>
      <c r="M71" s="590"/>
      <c r="N71" s="590"/>
      <c r="O71" s="249"/>
      <c r="P71" s="249"/>
      <c r="Q71" s="248"/>
      <c r="R71" s="150"/>
      <c r="S71" s="150"/>
      <c r="V71" s="158"/>
      <c r="W71" s="157"/>
      <c r="X71" s="156"/>
      <c r="Y71" s="155"/>
      <c r="Z71" s="154"/>
      <c r="AA71" s="153"/>
    </row>
    <row r="72" spans="1:27" ht="14.25">
      <c r="A72" s="247"/>
      <c r="B72" s="567" t="s">
        <v>407</v>
      </c>
      <c r="C72" s="568"/>
      <c r="D72" s="567" t="s">
        <v>406</v>
      </c>
      <c r="E72" s="568"/>
      <c r="F72" s="569"/>
      <c r="G72" s="570"/>
      <c r="H72" s="571"/>
      <c r="I72" s="246"/>
      <c r="J72" s="148"/>
      <c r="K72" s="228" t="s">
        <v>437</v>
      </c>
      <c r="L72" s="227" t="s">
        <v>404</v>
      </c>
      <c r="M72" s="245" t="s">
        <v>403</v>
      </c>
      <c r="N72" s="224"/>
      <c r="O72" s="225"/>
      <c r="P72" s="225"/>
      <c r="Q72" s="224"/>
      <c r="R72" s="150"/>
      <c r="S72" s="150"/>
      <c r="V72" s="158"/>
      <c r="W72" s="157"/>
      <c r="X72" s="156"/>
      <c r="Y72" s="155"/>
      <c r="Z72" s="154"/>
      <c r="AA72" s="153"/>
    </row>
    <row r="73" spans="1:27" ht="15" customHeight="1">
      <c r="A73" s="223"/>
      <c r="B73" s="557"/>
      <c r="C73" s="558"/>
      <c r="D73" s="557"/>
      <c r="E73" s="558"/>
      <c r="F73" s="535"/>
      <c r="G73" s="536"/>
      <c r="H73" s="537"/>
      <c r="I73" s="244"/>
      <c r="J73" s="148"/>
      <c r="K73" s="222" t="s">
        <v>399</v>
      </c>
      <c r="L73" s="221" t="s">
        <v>398</v>
      </c>
      <c r="M73" s="220" t="s">
        <v>397</v>
      </c>
      <c r="N73" s="218"/>
      <c r="O73" s="219"/>
      <c r="P73" s="219"/>
      <c r="Q73" s="218"/>
      <c r="R73" s="150"/>
      <c r="S73" s="150"/>
      <c r="V73" s="158"/>
      <c r="W73" s="157"/>
      <c r="X73" s="156"/>
      <c r="Y73" s="155"/>
      <c r="Z73" s="154"/>
      <c r="AA73" s="153"/>
    </row>
    <row r="74" spans="1:27" ht="15" customHeight="1">
      <c r="A74" s="223">
        <v>21668</v>
      </c>
      <c r="B74" s="557" t="s">
        <v>436</v>
      </c>
      <c r="C74" s="558"/>
      <c r="D74" s="557" t="s">
        <v>435</v>
      </c>
      <c r="E74" s="558"/>
      <c r="F74" s="535"/>
      <c r="G74" s="536"/>
      <c r="H74" s="537"/>
      <c r="I74" s="216" t="s">
        <v>400</v>
      </c>
      <c r="J74" s="148"/>
      <c r="K74" s="228" t="s">
        <v>396</v>
      </c>
      <c r="L74" s="227" t="s">
        <v>395</v>
      </c>
      <c r="M74" s="226" t="s">
        <v>394</v>
      </c>
      <c r="N74" s="224"/>
      <c r="O74" s="225"/>
      <c r="P74" s="225"/>
      <c r="Q74" s="224"/>
      <c r="R74" s="150"/>
      <c r="S74" s="150"/>
      <c r="V74" s="158"/>
      <c r="W74" s="157"/>
      <c r="X74" s="156"/>
      <c r="Y74" s="155"/>
      <c r="Z74" s="154"/>
      <c r="AA74" s="153"/>
    </row>
    <row r="75" spans="1:27" ht="15" customHeight="1">
      <c r="A75" s="223"/>
      <c r="B75" s="557"/>
      <c r="C75" s="558"/>
      <c r="D75" s="557"/>
      <c r="E75" s="558"/>
      <c r="F75" s="535"/>
      <c r="G75" s="536"/>
      <c r="H75" s="537"/>
      <c r="I75" s="216"/>
      <c r="J75" s="148"/>
      <c r="K75" s="222" t="s">
        <v>393</v>
      </c>
      <c r="L75" s="221" t="s">
        <v>392</v>
      </c>
      <c r="M75" s="220" t="s">
        <v>391</v>
      </c>
      <c r="N75" s="218"/>
      <c r="O75" s="219"/>
      <c r="P75" s="219"/>
      <c r="Q75" s="218"/>
      <c r="R75" s="150"/>
      <c r="S75" s="150"/>
      <c r="V75" s="158"/>
      <c r="W75" s="157"/>
      <c r="X75" s="156"/>
      <c r="Y75" s="155"/>
      <c r="Z75" s="154"/>
      <c r="AA75" s="153"/>
    </row>
    <row r="76" spans="1:27" ht="15" customHeight="1">
      <c r="A76" s="223"/>
      <c r="B76" s="557"/>
      <c r="C76" s="558"/>
      <c r="D76" s="557"/>
      <c r="E76" s="558"/>
      <c r="F76" s="535"/>
      <c r="G76" s="536"/>
      <c r="H76" s="537"/>
      <c r="I76" s="216"/>
      <c r="J76" s="148"/>
      <c r="K76" s="228" t="s">
        <v>390</v>
      </c>
      <c r="L76" s="227" t="s">
        <v>389</v>
      </c>
      <c r="M76" s="226" t="s">
        <v>388</v>
      </c>
      <c r="N76" s="224"/>
      <c r="O76" s="225"/>
      <c r="P76" s="225"/>
      <c r="Q76" s="224"/>
      <c r="R76" s="150"/>
      <c r="S76" s="150"/>
      <c r="V76" s="158"/>
      <c r="W76" s="157"/>
      <c r="X76" s="156"/>
      <c r="Y76" s="155"/>
      <c r="Z76" s="154"/>
      <c r="AA76" s="153"/>
    </row>
    <row r="77" spans="1:27" ht="15" customHeight="1">
      <c r="A77" s="223"/>
      <c r="B77" s="557"/>
      <c r="C77" s="558"/>
      <c r="D77" s="557"/>
      <c r="E77" s="558"/>
      <c r="F77" s="535"/>
      <c r="G77" s="536"/>
      <c r="H77" s="537"/>
      <c r="I77" s="216"/>
      <c r="J77" s="148"/>
      <c r="K77" s="222" t="s">
        <v>387</v>
      </c>
      <c r="L77" s="221" t="s">
        <v>386</v>
      </c>
      <c r="M77" s="220" t="s">
        <v>385</v>
      </c>
      <c r="N77" s="218"/>
      <c r="O77" s="219"/>
      <c r="P77" s="219"/>
      <c r="Q77" s="218"/>
      <c r="R77" s="150"/>
      <c r="S77" s="150"/>
      <c r="V77" s="158"/>
      <c r="W77" s="157"/>
      <c r="X77" s="156"/>
      <c r="Y77" s="155"/>
      <c r="Z77" s="154"/>
      <c r="AA77" s="153"/>
    </row>
    <row r="78" spans="1:27" ht="15" customHeight="1">
      <c r="A78" s="223"/>
      <c r="B78" s="557"/>
      <c r="C78" s="558"/>
      <c r="D78" s="557"/>
      <c r="E78" s="558"/>
      <c r="F78" s="535"/>
      <c r="G78" s="536"/>
      <c r="H78" s="537"/>
      <c r="I78" s="216"/>
      <c r="J78" s="148"/>
      <c r="K78" s="228" t="s">
        <v>384</v>
      </c>
      <c r="L78" s="227" t="s">
        <v>383</v>
      </c>
      <c r="M78" s="226" t="s">
        <v>382</v>
      </c>
      <c r="N78" s="224"/>
      <c r="O78" s="225"/>
      <c r="P78" s="225"/>
      <c r="Q78" s="224"/>
      <c r="R78" s="150"/>
      <c r="S78" s="150"/>
      <c r="V78" s="158"/>
      <c r="W78" s="157"/>
      <c r="X78" s="156"/>
      <c r="Y78" s="155"/>
      <c r="Z78" s="154"/>
      <c r="AA78" s="153"/>
    </row>
    <row r="79" spans="1:27" ht="15" customHeight="1">
      <c r="A79" s="223"/>
      <c r="B79" s="557"/>
      <c r="C79" s="558"/>
      <c r="D79" s="557"/>
      <c r="E79" s="558"/>
      <c r="F79" s="535"/>
      <c r="G79" s="536"/>
      <c r="H79" s="537"/>
      <c r="I79" s="243"/>
      <c r="J79" s="148"/>
      <c r="K79" s="222" t="s">
        <v>381</v>
      </c>
      <c r="L79" s="221" t="s">
        <v>380</v>
      </c>
      <c r="M79" s="220" t="s">
        <v>379</v>
      </c>
      <c r="N79" s="218"/>
      <c r="O79" s="219"/>
      <c r="P79" s="219"/>
      <c r="Q79" s="218"/>
      <c r="R79" s="150"/>
      <c r="S79" s="150"/>
      <c r="V79" s="158"/>
      <c r="W79" s="157"/>
      <c r="X79" s="156"/>
      <c r="Y79" s="155"/>
      <c r="Z79" s="154"/>
      <c r="AA79" s="153"/>
    </row>
    <row r="80" spans="1:27" ht="15" customHeight="1">
      <c r="A80" s="223"/>
      <c r="B80" s="557"/>
      <c r="C80" s="558"/>
      <c r="D80" s="557"/>
      <c r="E80" s="558"/>
      <c r="F80" s="535"/>
      <c r="G80" s="536"/>
      <c r="H80" s="537"/>
      <c r="I80" s="216"/>
      <c r="J80" s="148"/>
      <c r="K80" s="228" t="s">
        <v>378</v>
      </c>
      <c r="L80" s="227" t="s">
        <v>377</v>
      </c>
      <c r="M80" s="226" t="s">
        <v>376</v>
      </c>
      <c r="N80" s="224"/>
      <c r="O80" s="225"/>
      <c r="P80" s="225"/>
      <c r="Q80" s="224"/>
      <c r="R80" s="150"/>
      <c r="S80" s="150"/>
      <c r="V80" s="158"/>
      <c r="W80" s="157"/>
      <c r="X80" s="156"/>
      <c r="Y80" s="155"/>
      <c r="Z80" s="154"/>
      <c r="AA80" s="153"/>
    </row>
    <row r="81" spans="1:27" ht="15" customHeight="1">
      <c r="A81" s="223"/>
      <c r="B81" s="242"/>
      <c r="C81" s="241"/>
      <c r="D81" s="242"/>
      <c r="E81" s="241"/>
      <c r="F81" s="240"/>
      <c r="G81" s="239"/>
      <c r="H81" s="238"/>
      <c r="I81" s="216"/>
      <c r="J81" s="148"/>
      <c r="K81" s="222" t="s">
        <v>375</v>
      </c>
      <c r="L81" s="221" t="s">
        <v>374</v>
      </c>
      <c r="M81" s="220" t="s">
        <v>373</v>
      </c>
      <c r="N81" s="218"/>
      <c r="O81" s="219"/>
      <c r="P81" s="219"/>
      <c r="Q81" s="218"/>
      <c r="R81" s="150"/>
      <c r="S81" s="150"/>
      <c r="V81" s="158"/>
      <c r="W81" s="157"/>
      <c r="X81" s="156"/>
      <c r="Y81" s="155"/>
      <c r="Z81" s="154"/>
      <c r="AA81" s="153"/>
    </row>
    <row r="82" spans="1:27" ht="15" customHeight="1">
      <c r="A82" s="223"/>
      <c r="B82" s="557"/>
      <c r="C82" s="558"/>
      <c r="D82" s="557"/>
      <c r="E82" s="558"/>
      <c r="F82" s="535"/>
      <c r="G82" s="536"/>
      <c r="H82" s="537"/>
      <c r="I82" s="216"/>
      <c r="J82" s="148"/>
      <c r="K82" s="235" t="s">
        <v>372</v>
      </c>
      <c r="L82" s="237" t="s">
        <v>371</v>
      </c>
      <c r="M82" s="236" t="s">
        <v>370</v>
      </c>
      <c r="N82" s="229"/>
      <c r="O82" s="230"/>
      <c r="P82" s="230"/>
      <c r="Q82" s="229"/>
      <c r="R82" s="150"/>
      <c r="S82" s="150"/>
      <c r="V82" s="158"/>
      <c r="W82" s="157"/>
      <c r="X82" s="156"/>
      <c r="Y82" s="155"/>
      <c r="Z82" s="154"/>
      <c r="AA82" s="153"/>
    </row>
    <row r="83" spans="1:27" ht="15" customHeight="1">
      <c r="A83" s="223"/>
      <c r="B83" s="557"/>
      <c r="C83" s="558"/>
      <c r="D83" s="557"/>
      <c r="E83" s="558"/>
      <c r="F83" s="535"/>
      <c r="G83" s="536"/>
      <c r="H83" s="537"/>
      <c r="I83" s="216"/>
      <c r="J83" s="148"/>
      <c r="K83" s="235"/>
      <c r="L83" s="234" t="s">
        <v>369</v>
      </c>
      <c r="M83" s="233" t="s">
        <v>368</v>
      </c>
      <c r="N83" s="232"/>
      <c r="O83" s="231"/>
      <c r="P83" s="230"/>
      <c r="Q83" s="229"/>
      <c r="R83" s="150"/>
      <c r="S83" s="150"/>
      <c r="V83" s="158"/>
      <c r="W83" s="157"/>
      <c r="X83" s="156"/>
      <c r="Y83" s="155"/>
      <c r="Z83" s="154"/>
      <c r="AA83" s="153"/>
    </row>
    <row r="84" spans="1:27" ht="15" customHeight="1">
      <c r="A84" s="223"/>
      <c r="B84" s="557"/>
      <c r="C84" s="558"/>
      <c r="D84" s="557"/>
      <c r="E84" s="558"/>
      <c r="F84" s="535"/>
      <c r="G84" s="536"/>
      <c r="H84" s="537"/>
      <c r="I84" s="216"/>
      <c r="J84" s="148"/>
      <c r="K84" s="222" t="s">
        <v>367</v>
      </c>
      <c r="L84" s="221" t="s">
        <v>366</v>
      </c>
      <c r="M84" s="220" t="s">
        <v>365</v>
      </c>
      <c r="N84" s="218"/>
      <c r="O84" s="219"/>
      <c r="P84" s="219"/>
      <c r="Q84" s="218"/>
      <c r="R84" s="150"/>
      <c r="S84" s="150"/>
      <c r="V84" s="158"/>
      <c r="W84" s="157"/>
      <c r="X84" s="156"/>
      <c r="Y84" s="155"/>
      <c r="Z84" s="154"/>
      <c r="AA84" s="153"/>
    </row>
    <row r="85" spans="1:27" ht="15" customHeight="1">
      <c r="A85" s="223"/>
      <c r="B85" s="557"/>
      <c r="C85" s="558"/>
      <c r="D85" s="557"/>
      <c r="E85" s="558"/>
      <c r="F85" s="538"/>
      <c r="G85" s="536"/>
      <c r="H85" s="537"/>
      <c r="I85" s="216"/>
      <c r="J85" s="148"/>
      <c r="K85" s="228" t="s">
        <v>364</v>
      </c>
      <c r="L85" s="227" t="s">
        <v>363</v>
      </c>
      <c r="M85" s="226" t="s">
        <v>362</v>
      </c>
      <c r="N85" s="224"/>
      <c r="O85" s="225"/>
      <c r="P85" s="225"/>
      <c r="Q85" s="224"/>
      <c r="R85" s="150"/>
      <c r="S85" s="150"/>
      <c r="V85" s="158"/>
      <c r="W85" s="157"/>
      <c r="X85" s="156"/>
      <c r="Y85" s="155"/>
      <c r="Z85" s="154"/>
      <c r="AA85" s="153"/>
    </row>
    <row r="86" spans="1:27" ht="15" customHeight="1">
      <c r="A86" s="223"/>
      <c r="B86" s="557"/>
      <c r="C86" s="558"/>
      <c r="D86" s="557"/>
      <c r="E86" s="558"/>
      <c r="F86" s="535"/>
      <c r="G86" s="536"/>
      <c r="H86" s="537"/>
      <c r="I86" s="216"/>
      <c r="J86" s="148"/>
      <c r="K86" s="222" t="s">
        <v>361</v>
      </c>
      <c r="L86" s="221" t="s">
        <v>360</v>
      </c>
      <c r="M86" s="220" t="s">
        <v>359</v>
      </c>
      <c r="N86" s="218"/>
      <c r="O86" s="219"/>
      <c r="P86" s="219"/>
      <c r="Q86" s="218"/>
      <c r="R86" s="150"/>
      <c r="S86" s="150"/>
      <c r="V86" s="158"/>
      <c r="W86" s="157"/>
      <c r="X86" s="156"/>
      <c r="Y86" s="155"/>
      <c r="Z86" s="154"/>
      <c r="AA86" s="153"/>
    </row>
    <row r="87" spans="1:27" ht="15" customHeight="1">
      <c r="A87" s="217"/>
      <c r="B87" s="557"/>
      <c r="C87" s="558"/>
      <c r="D87" s="557"/>
      <c r="E87" s="558"/>
      <c r="F87" s="538"/>
      <c r="G87" s="536"/>
      <c r="H87" s="537"/>
      <c r="I87" s="216"/>
      <c r="J87" s="148"/>
      <c r="K87" s="213"/>
      <c r="L87" s="212"/>
      <c r="M87" s="211"/>
      <c r="N87" s="209"/>
      <c r="O87" s="210"/>
      <c r="P87" s="210"/>
      <c r="Q87" s="209"/>
      <c r="R87" s="150"/>
      <c r="S87" s="150"/>
      <c r="V87" s="158"/>
      <c r="W87" s="157"/>
      <c r="X87" s="156"/>
      <c r="Y87" s="155"/>
      <c r="Z87" s="154"/>
      <c r="AA87" s="153"/>
    </row>
    <row r="88" spans="1:27" ht="15" customHeight="1">
      <c r="A88" s="215"/>
      <c r="B88" s="533"/>
      <c r="C88" s="534"/>
      <c r="D88" s="533"/>
      <c r="E88" s="534"/>
      <c r="F88" s="563"/>
      <c r="G88" s="564"/>
      <c r="H88" s="565"/>
      <c r="I88" s="214"/>
      <c r="J88" s="148"/>
      <c r="K88" s="213"/>
      <c r="L88" s="212"/>
      <c r="M88" s="211"/>
      <c r="N88" s="209"/>
      <c r="O88" s="210"/>
      <c r="P88" s="210"/>
      <c r="Q88" s="209"/>
      <c r="R88" s="150"/>
      <c r="S88" s="150"/>
      <c r="V88" s="158"/>
      <c r="W88" s="157"/>
      <c r="X88" s="156"/>
      <c r="Y88" s="155"/>
      <c r="Z88" s="154"/>
      <c r="AA88" s="153"/>
    </row>
    <row r="89" spans="1:27">
      <c r="A89" s="148"/>
      <c r="B89" s="148"/>
      <c r="C89" s="148"/>
      <c r="D89" s="148"/>
      <c r="E89" s="148"/>
      <c r="F89" s="148"/>
      <c r="G89" s="148"/>
      <c r="H89" s="148"/>
      <c r="I89" s="148"/>
      <c r="J89" s="148"/>
      <c r="K89" s="150"/>
      <c r="L89" s="148"/>
      <c r="M89" s="148"/>
      <c r="N89" s="148"/>
      <c r="O89" s="150"/>
      <c r="P89" s="150"/>
      <c r="R89" s="150"/>
      <c r="S89" s="150"/>
      <c r="V89" s="158"/>
      <c r="W89" s="157"/>
      <c r="X89" s="156"/>
      <c r="Y89" s="155"/>
      <c r="Z89" s="154"/>
      <c r="AA89" s="153"/>
    </row>
    <row r="90" spans="1:27" hidden="1">
      <c r="A90" s="148"/>
      <c r="B90" s="148"/>
      <c r="C90" s="148"/>
      <c r="D90" s="148"/>
      <c r="E90" s="148"/>
      <c r="F90" s="148"/>
      <c r="G90" s="148"/>
      <c r="H90" s="148"/>
      <c r="I90" s="148"/>
      <c r="J90" s="148"/>
      <c r="K90" s="150"/>
      <c r="L90" s="148"/>
      <c r="M90" s="148"/>
      <c r="N90" s="196"/>
      <c r="O90" s="196"/>
      <c r="P90" s="150"/>
      <c r="R90" s="150"/>
      <c r="S90" s="150"/>
      <c r="V90" s="158"/>
      <c r="W90" s="157"/>
      <c r="X90" s="156"/>
      <c r="Y90" s="154"/>
      <c r="Z90" s="154"/>
      <c r="AA90" s="153"/>
    </row>
    <row r="91" spans="1:27" hidden="1">
      <c r="A91" s="208" t="s">
        <v>358</v>
      </c>
      <c r="B91" s="148"/>
      <c r="C91" s="148"/>
      <c r="D91" s="148"/>
      <c r="E91" s="148"/>
      <c r="F91" s="148"/>
      <c r="G91" s="148"/>
      <c r="H91" s="148"/>
      <c r="I91" s="196"/>
      <c r="J91" s="196"/>
      <c r="K91" s="208" t="s">
        <v>358</v>
      </c>
      <c r="L91" s="148"/>
      <c r="M91" s="196"/>
      <c r="N91" s="196"/>
      <c r="O91" s="196"/>
      <c r="P91" s="150"/>
      <c r="R91" s="150"/>
      <c r="S91" s="150"/>
      <c r="V91" s="158"/>
      <c r="W91" s="157"/>
      <c r="X91" s="156"/>
      <c r="Y91" s="154"/>
      <c r="Z91" s="154"/>
      <c r="AA91" s="153"/>
    </row>
    <row r="92" spans="1:27" hidden="1">
      <c r="A92" s="198" t="s">
        <v>356</v>
      </c>
      <c r="B92" s="207" t="s">
        <v>357</v>
      </c>
      <c r="C92" s="148"/>
      <c r="D92" s="148"/>
      <c r="E92" s="148"/>
      <c r="F92" s="148"/>
      <c r="G92" s="148"/>
      <c r="H92" s="148"/>
      <c r="I92" s="196"/>
      <c r="J92" s="196"/>
      <c r="K92" s="198" t="s">
        <v>356</v>
      </c>
      <c r="L92" s="207" t="s">
        <v>357</v>
      </c>
      <c r="M92" s="196"/>
      <c r="N92" s="196"/>
      <c r="O92" s="196"/>
      <c r="P92" s="195"/>
      <c r="R92" s="150"/>
      <c r="S92" s="150"/>
      <c r="V92" s="158"/>
      <c r="W92" s="157"/>
      <c r="X92" s="156"/>
      <c r="Y92" s="206"/>
      <c r="Z92" s="154"/>
      <c r="AA92" s="153"/>
    </row>
    <row r="93" spans="1:27" ht="15.75" hidden="1" customHeight="1">
      <c r="A93" s="197">
        <f>A12</f>
        <v>21413</v>
      </c>
      <c r="B93" s="204" t="s">
        <v>356</v>
      </c>
      <c r="C93" s="148"/>
      <c r="D93" s="148"/>
      <c r="E93" s="148"/>
      <c r="F93" s="148"/>
      <c r="G93" s="148"/>
      <c r="H93" s="148"/>
      <c r="I93" s="196"/>
      <c r="J93" s="196"/>
      <c r="K93" s="197">
        <f>K12</f>
        <v>22252</v>
      </c>
      <c r="L93" s="204" t="s">
        <v>356</v>
      </c>
      <c r="M93" s="196"/>
      <c r="N93" s="196"/>
      <c r="O93" s="196"/>
      <c r="P93" s="195" t="s">
        <v>3</v>
      </c>
      <c r="R93" s="150"/>
      <c r="S93" s="150"/>
      <c r="V93" s="158"/>
      <c r="W93" s="157"/>
      <c r="X93" s="156"/>
      <c r="Y93" s="155"/>
      <c r="Z93" s="154"/>
      <c r="AA93" s="153"/>
    </row>
    <row r="94" spans="1:27" ht="15.75" hidden="1" customHeight="1">
      <c r="A94" s="198" t="s">
        <v>356</v>
      </c>
      <c r="B94" s="205">
        <f>D57</f>
        <v>0</v>
      </c>
      <c r="C94" s="148"/>
      <c r="D94" s="148"/>
      <c r="E94" s="148"/>
      <c r="F94" s="148"/>
      <c r="G94" s="148"/>
      <c r="H94" s="148"/>
      <c r="I94" s="196"/>
      <c r="J94" s="196"/>
      <c r="K94" s="198" t="s">
        <v>356</v>
      </c>
      <c r="L94" s="202">
        <f>N57</f>
        <v>0</v>
      </c>
      <c r="M94" s="196"/>
      <c r="N94" s="196"/>
      <c r="O94" s="196"/>
      <c r="P94" s="195" t="s">
        <v>142</v>
      </c>
      <c r="R94" s="150"/>
      <c r="S94" s="150"/>
      <c r="V94" s="158"/>
      <c r="W94" s="157"/>
      <c r="X94" s="156"/>
      <c r="Y94" s="155"/>
      <c r="Z94" s="154"/>
      <c r="AA94" s="153"/>
    </row>
    <row r="95" spans="1:27" ht="15.75" hidden="1" customHeight="1">
      <c r="A95" s="197">
        <f>A17</f>
        <v>21668</v>
      </c>
      <c r="B95" s="201" t="s">
        <v>356</v>
      </c>
      <c r="I95" s="196"/>
      <c r="J95" s="196"/>
      <c r="K95" s="197">
        <f>K17</f>
        <v>22253</v>
      </c>
      <c r="L95" s="201" t="s">
        <v>356</v>
      </c>
      <c r="M95" s="196"/>
      <c r="N95" s="196"/>
      <c r="O95" s="196"/>
      <c r="P95" s="195" t="s">
        <v>138</v>
      </c>
      <c r="R95" s="150"/>
      <c r="S95" s="186"/>
      <c r="V95" s="158"/>
      <c r="W95" s="157"/>
      <c r="X95" s="156"/>
      <c r="Y95" s="155"/>
      <c r="Z95" s="154"/>
      <c r="AA95" s="153"/>
    </row>
    <row r="96" spans="1:27" ht="15.75" hidden="1" customHeight="1">
      <c r="A96" s="198" t="s">
        <v>356</v>
      </c>
      <c r="B96" s="200">
        <f>I57</f>
        <v>0</v>
      </c>
      <c r="I96" s="196"/>
      <c r="J96" s="196"/>
      <c r="K96" s="198" t="s">
        <v>356</v>
      </c>
      <c r="L96" s="199">
        <f>S57</f>
        <v>0</v>
      </c>
      <c r="M96" s="196"/>
      <c r="N96" s="196"/>
      <c r="O96" s="196"/>
      <c r="P96" s="195" t="s">
        <v>134</v>
      </c>
      <c r="R96" s="150"/>
      <c r="S96" s="186"/>
      <c r="V96" s="158"/>
      <c r="W96" s="157"/>
      <c r="X96" s="156"/>
      <c r="Y96" s="155"/>
      <c r="Z96" s="154"/>
      <c r="AA96" s="153"/>
    </row>
    <row r="97" spans="1:27" ht="15.75" hidden="1" customHeight="1">
      <c r="A97" s="197">
        <f>A22</f>
        <v>25485</v>
      </c>
      <c r="B97" s="204" t="s">
        <v>356</v>
      </c>
      <c r="I97" s="196"/>
      <c r="J97" s="196"/>
      <c r="K97" s="197">
        <f>K22</f>
        <v>22254</v>
      </c>
      <c r="L97" s="204" t="s">
        <v>356</v>
      </c>
      <c r="M97" s="196"/>
      <c r="N97" s="196"/>
      <c r="O97" s="196"/>
      <c r="P97" s="195" t="s">
        <v>159</v>
      </c>
      <c r="R97" s="150"/>
      <c r="V97" s="185"/>
      <c r="W97" s="157"/>
      <c r="X97" s="156"/>
      <c r="Y97" s="154"/>
      <c r="Z97" s="185"/>
    </row>
    <row r="98" spans="1:27" ht="15.75" hidden="1" customHeight="1">
      <c r="A98" s="198" t="s">
        <v>356</v>
      </c>
      <c r="B98" s="203">
        <f>D58</f>
        <v>0</v>
      </c>
      <c r="I98" s="196"/>
      <c r="J98" s="196"/>
      <c r="K98" s="198" t="s">
        <v>356</v>
      </c>
      <c r="L98" s="202">
        <f>N58</f>
        <v>0</v>
      </c>
      <c r="M98" s="196"/>
      <c r="N98" s="196"/>
      <c r="O98" s="196"/>
      <c r="P98" s="195" t="s">
        <v>146</v>
      </c>
      <c r="R98" s="150"/>
      <c r="V98" s="185"/>
      <c r="W98" s="157"/>
      <c r="X98" s="156"/>
      <c r="Y98" s="154"/>
      <c r="Z98" s="185"/>
    </row>
    <row r="99" spans="1:27" ht="15.75" hidden="1" customHeight="1">
      <c r="A99" s="197">
        <f>A27</f>
        <v>1087</v>
      </c>
      <c r="B99" s="201" t="s">
        <v>356</v>
      </c>
      <c r="I99" s="196"/>
      <c r="J99" s="196"/>
      <c r="K99" s="197">
        <f>K27</f>
        <v>5778</v>
      </c>
      <c r="L99" s="201" t="s">
        <v>356</v>
      </c>
      <c r="M99" s="196"/>
      <c r="N99" s="196"/>
      <c r="O99" s="196"/>
      <c r="P99" s="195" t="s">
        <v>143</v>
      </c>
      <c r="R99" s="150"/>
      <c r="V99" s="185"/>
      <c r="W99" s="157"/>
      <c r="X99" s="156"/>
      <c r="Y99" s="154"/>
      <c r="Z99" s="185"/>
    </row>
    <row r="100" spans="1:27" ht="15.75" hidden="1" customHeight="1">
      <c r="A100" s="198" t="s">
        <v>356</v>
      </c>
      <c r="B100" s="200">
        <f>I58</f>
        <v>0</v>
      </c>
      <c r="I100" s="196"/>
      <c r="J100" s="196"/>
      <c r="K100" s="198" t="s">
        <v>356</v>
      </c>
      <c r="L100" s="199">
        <f>S58</f>
        <v>0</v>
      </c>
      <c r="M100" s="196"/>
      <c r="N100" s="196"/>
      <c r="O100" s="196"/>
      <c r="P100" s="195" t="s">
        <v>154</v>
      </c>
      <c r="R100" s="150"/>
      <c r="V100" s="185"/>
      <c r="W100" s="157"/>
      <c r="X100" s="156"/>
      <c r="Y100" s="154"/>
      <c r="Z100" s="185"/>
    </row>
    <row r="101" spans="1:27" ht="15.75" hidden="1" customHeight="1">
      <c r="A101" s="197">
        <f>A32</f>
        <v>19667</v>
      </c>
      <c r="I101" s="196"/>
      <c r="J101" s="196"/>
      <c r="K101" s="197">
        <f>K32</f>
        <v>25538</v>
      </c>
      <c r="L101" s="196"/>
      <c r="M101" s="196"/>
      <c r="N101" s="196"/>
      <c r="O101" s="196"/>
      <c r="P101" s="195" t="s">
        <v>162</v>
      </c>
      <c r="R101" s="150"/>
      <c r="V101" s="185"/>
      <c r="W101" s="157"/>
      <c r="X101" s="156"/>
      <c r="Y101" s="154"/>
      <c r="Z101" s="185"/>
    </row>
    <row r="102" spans="1:27" ht="15.75" hidden="1" customHeight="1">
      <c r="A102" s="198" t="s">
        <v>356</v>
      </c>
      <c r="I102" s="196"/>
      <c r="J102" s="196"/>
      <c r="K102" s="198" t="s">
        <v>356</v>
      </c>
      <c r="L102" s="196"/>
      <c r="M102" s="196"/>
      <c r="N102" s="196"/>
      <c r="O102" s="196"/>
      <c r="P102" s="195" t="s">
        <v>129</v>
      </c>
      <c r="R102" s="150"/>
      <c r="V102" s="185"/>
      <c r="W102" s="157"/>
      <c r="X102" s="156"/>
      <c r="Y102" s="154"/>
      <c r="Z102" s="185"/>
    </row>
    <row r="103" spans="1:27" ht="15.75" hidden="1" customHeight="1">
      <c r="A103" s="197">
        <f>A37</f>
        <v>1305</v>
      </c>
      <c r="I103" s="196"/>
      <c r="J103" s="196"/>
      <c r="K103" s="197">
        <f>K37</f>
        <v>1441</v>
      </c>
      <c r="L103" s="196"/>
      <c r="M103" s="196"/>
      <c r="N103" s="177"/>
      <c r="O103" s="148"/>
      <c r="P103" s="195" t="s">
        <v>100</v>
      </c>
      <c r="R103" s="150"/>
      <c r="V103" s="185"/>
      <c r="W103" s="157"/>
      <c r="X103" s="156"/>
      <c r="Y103" s="154"/>
      <c r="Z103" s="185"/>
    </row>
    <row r="104" spans="1:27" ht="14.25" hidden="1" customHeight="1">
      <c r="A104" s="193"/>
      <c r="B104" s="518" t="e">
        <f>DGET('22.pskC-žižD'!$A$106:$L$262,"celé",B93:C94)</f>
        <v>#NUM!</v>
      </c>
      <c r="C104" s="519"/>
      <c r="I104" s="192"/>
      <c r="J104" s="192"/>
      <c r="K104" s="192"/>
      <c r="L104" s="192"/>
      <c r="M104" s="177"/>
      <c r="N104" s="177"/>
      <c r="O104" s="148"/>
      <c r="P104" s="194"/>
      <c r="R104" s="150"/>
      <c r="V104" s="185"/>
      <c r="W104" s="157"/>
      <c r="X104" s="156"/>
      <c r="Y104" s="154"/>
      <c r="Z104" s="185"/>
    </row>
    <row r="105" spans="1:27" ht="14.25" hidden="1" customHeight="1">
      <c r="A105" s="193"/>
      <c r="I105" s="192"/>
      <c r="J105" s="192"/>
      <c r="K105" s="192"/>
      <c r="L105" s="192"/>
      <c r="M105" s="177"/>
      <c r="N105" s="148"/>
      <c r="O105" s="148"/>
      <c r="P105" s="191"/>
      <c r="R105" s="150"/>
      <c r="V105" s="185"/>
      <c r="W105" s="157"/>
      <c r="X105" s="156"/>
      <c r="Y105" s="154"/>
      <c r="Z105" s="185"/>
    </row>
    <row r="106" spans="1:27" ht="14.25" hidden="1" customHeight="1" thickBot="1">
      <c r="A106" s="190" t="s">
        <v>356</v>
      </c>
      <c r="B106" s="552" t="s">
        <v>355</v>
      </c>
      <c r="C106" s="552"/>
      <c r="D106" s="466" t="s">
        <v>354</v>
      </c>
      <c r="E106" s="466"/>
      <c r="F106" s="189"/>
      <c r="G106" s="469" t="s">
        <v>353</v>
      </c>
      <c r="H106" s="469"/>
      <c r="I106" s="469"/>
      <c r="J106" s="469"/>
      <c r="K106" s="454"/>
      <c r="L106" s="454"/>
      <c r="M106" s="148"/>
      <c r="N106" s="148"/>
      <c r="O106" s="148"/>
      <c r="P106" s="148"/>
      <c r="R106" s="150"/>
      <c r="S106" s="150"/>
      <c r="T106" s="185"/>
      <c r="U106" s="157"/>
      <c r="V106" s="156"/>
      <c r="W106" s="154"/>
      <c r="X106" s="185"/>
      <c r="Z106" s="148"/>
      <c r="AA106" s="148"/>
    </row>
    <row r="107" spans="1:27" ht="14.25" hidden="1" customHeight="1">
      <c r="A107" s="181">
        <v>22956</v>
      </c>
      <c r="B107" s="531" t="s">
        <v>352</v>
      </c>
      <c r="C107" s="532"/>
      <c r="D107" s="470" t="s">
        <v>351</v>
      </c>
      <c r="E107" s="471"/>
      <c r="F107" s="180"/>
      <c r="G107" s="465" t="str">
        <f t="shared" ref="G107:G138" si="0">CONCATENATE(B107," ",D107)</f>
        <v>ČECH Lubomír</v>
      </c>
      <c r="H107" s="465"/>
      <c r="I107" s="465"/>
      <c r="J107" s="465"/>
      <c r="K107" s="183" t="s">
        <v>350</v>
      </c>
      <c r="L107" s="177" t="s">
        <v>170</v>
      </c>
      <c r="M107" s="148"/>
      <c r="N107" s="148"/>
      <c r="O107" s="148"/>
      <c r="P107" s="148"/>
      <c r="R107" s="150"/>
      <c r="S107" s="150"/>
      <c r="T107" s="185"/>
      <c r="U107" s="157"/>
      <c r="V107" s="156"/>
      <c r="W107" s="154"/>
      <c r="X107" s="185"/>
      <c r="Z107" s="148"/>
      <c r="AA107" s="148"/>
    </row>
    <row r="108" spans="1:27" ht="14.25" hidden="1" customHeight="1">
      <c r="A108" s="181">
        <v>10207</v>
      </c>
      <c r="B108" s="459" t="s">
        <v>349</v>
      </c>
      <c r="C108" s="460"/>
      <c r="D108" s="455" t="s">
        <v>348</v>
      </c>
      <c r="E108" s="456"/>
      <c r="F108" s="180"/>
      <c r="G108" s="465" t="str">
        <f t="shared" si="0"/>
        <v>HABADA Jindřich</v>
      </c>
      <c r="H108" s="465"/>
      <c r="I108" s="465"/>
      <c r="J108" s="465"/>
      <c r="K108" s="183" t="s">
        <v>187</v>
      </c>
      <c r="L108" s="187" t="b">
        <f>IF(B3=B268,E268,IF(B3=B269,E269,IF(B3=B270,E270,IF(B3=B271,E271,IF(B3=B272,E272,IF(B3=B273,E273,IF(B3=B274,E274,IF(B3=B275,E275))))))))</f>
        <v>0</v>
      </c>
      <c r="M108" s="188"/>
      <c r="N108" s="188"/>
      <c r="O108" s="148"/>
      <c r="P108" s="148"/>
      <c r="R108" s="150"/>
      <c r="S108" s="150"/>
      <c r="T108" s="185"/>
      <c r="U108" s="157"/>
      <c r="V108" s="156"/>
      <c r="W108" s="154"/>
      <c r="X108" s="185"/>
      <c r="Z108" s="148"/>
      <c r="AA108" s="148"/>
    </row>
    <row r="109" spans="1:27" ht="14.25" hidden="1" customHeight="1">
      <c r="A109" s="181">
        <v>4389</v>
      </c>
      <c r="B109" s="459" t="s">
        <v>340</v>
      </c>
      <c r="C109" s="460"/>
      <c r="D109" s="455" t="s">
        <v>347</v>
      </c>
      <c r="E109" s="456"/>
      <c r="F109" s="180"/>
      <c r="G109" s="465" t="str">
        <f t="shared" si="0"/>
        <v>HNÁTEK Karel st.</v>
      </c>
      <c r="H109" s="465"/>
      <c r="I109" s="465"/>
      <c r="J109" s="465"/>
      <c r="K109" s="183" t="s">
        <v>186</v>
      </c>
      <c r="L109" s="187" t="str">
        <f>IF(B3=B276,E276,IF(B3=B277,E277,IF(B3=B278,E278,IF(B3=B279,E279,IF(B3=B280,E280,IF(B3=B281,E281,))))))</f>
        <v>Mansfeldová Jiřina</v>
      </c>
      <c r="M109" s="188"/>
      <c r="N109" s="188"/>
      <c r="O109" s="148"/>
      <c r="P109" s="148"/>
      <c r="R109" s="150"/>
      <c r="S109" s="150"/>
      <c r="T109" s="185"/>
      <c r="U109" s="157"/>
      <c r="V109" s="156"/>
      <c r="W109" s="154"/>
      <c r="X109" s="185"/>
      <c r="Z109" s="148"/>
      <c r="AA109" s="148"/>
    </row>
    <row r="110" spans="1:27" ht="14.25" hidden="1" customHeight="1">
      <c r="A110" s="181">
        <v>22958</v>
      </c>
      <c r="B110" s="459" t="s">
        <v>346</v>
      </c>
      <c r="C110" s="460"/>
      <c r="D110" s="455" t="s">
        <v>31</v>
      </c>
      <c r="E110" s="456"/>
      <c r="F110" s="180"/>
      <c r="G110" s="465" t="str">
        <f t="shared" si="0"/>
        <v>ŠTOČEK Jiří</v>
      </c>
      <c r="H110" s="465"/>
      <c r="I110" s="465"/>
      <c r="J110" s="465"/>
      <c r="K110" s="183" t="s">
        <v>185</v>
      </c>
      <c r="L110" s="177"/>
      <c r="M110" s="148"/>
      <c r="N110" s="148"/>
      <c r="O110" s="148"/>
      <c r="P110" s="148"/>
      <c r="R110" s="150"/>
      <c r="S110" s="150"/>
      <c r="T110" s="185"/>
      <c r="U110" s="157"/>
      <c r="V110" s="156"/>
      <c r="W110" s="154"/>
      <c r="X110" s="185"/>
      <c r="Z110" s="148"/>
      <c r="AA110" s="148"/>
    </row>
    <row r="111" spans="1:27" ht="14.25" hidden="1" customHeight="1">
      <c r="A111" s="181">
        <v>13361</v>
      </c>
      <c r="B111" s="459" t="s">
        <v>345</v>
      </c>
      <c r="C111" s="460"/>
      <c r="D111" s="455" t="s">
        <v>83</v>
      </c>
      <c r="E111" s="456"/>
      <c r="F111" s="180"/>
      <c r="G111" s="465" t="str">
        <f t="shared" si="0"/>
        <v>ŠTOCHL Martin</v>
      </c>
      <c r="H111" s="465"/>
      <c r="I111" s="465"/>
      <c r="J111" s="465"/>
      <c r="K111" s="183" t="s">
        <v>184</v>
      </c>
      <c r="L111" s="177" t="s">
        <v>344</v>
      </c>
      <c r="M111" s="148"/>
      <c r="N111" s="148"/>
      <c r="O111" s="148"/>
      <c r="P111" s="148"/>
      <c r="R111" s="150"/>
      <c r="S111" s="150"/>
      <c r="T111" s="185"/>
      <c r="U111" s="157"/>
      <c r="V111" s="156"/>
      <c r="W111" s="154"/>
      <c r="X111" s="185"/>
      <c r="Z111" s="148"/>
      <c r="AA111" s="148"/>
    </row>
    <row r="112" spans="1:27" ht="14.25" hidden="1" customHeight="1">
      <c r="A112" s="181">
        <v>836</v>
      </c>
      <c r="B112" s="459" t="s">
        <v>334</v>
      </c>
      <c r="C112" s="460"/>
      <c r="D112" s="455" t="s">
        <v>343</v>
      </c>
      <c r="E112" s="456"/>
      <c r="F112" s="180"/>
      <c r="G112" s="465" t="str">
        <f t="shared" si="0"/>
        <v>ŠVARC Antonín</v>
      </c>
      <c r="H112" s="465"/>
      <c r="I112" s="465"/>
      <c r="J112" s="465"/>
      <c r="K112" s="183" t="s">
        <v>183</v>
      </c>
      <c r="L112" s="187" t="str">
        <f>IF(L3=B268,E268,IF(L3=B269,E269,IF(L3=B270,E270,IF(L3=B271,E271,IF(L3=B272,E272,IF(L3=B273,E273,IF(L3=B274,E274,IF(L3=B275,E275,))))))))</f>
        <v>Tožička Martin</v>
      </c>
      <c r="M112" s="148"/>
      <c r="N112" s="148"/>
      <c r="O112" s="148"/>
      <c r="P112" s="148"/>
      <c r="R112" s="150"/>
      <c r="S112" s="150"/>
      <c r="T112" s="185"/>
      <c r="U112" s="157"/>
      <c r="V112" s="156"/>
      <c r="W112" s="154"/>
      <c r="X112" s="185"/>
      <c r="Z112" s="148"/>
      <c r="AA112" s="148"/>
    </row>
    <row r="113" spans="1:27" ht="14.25" hidden="1" customHeight="1">
      <c r="A113" s="181">
        <v>751</v>
      </c>
      <c r="B113" s="459" t="s">
        <v>342</v>
      </c>
      <c r="C113" s="460"/>
      <c r="D113" s="455" t="s">
        <v>27</v>
      </c>
      <c r="E113" s="456"/>
      <c r="F113" s="180"/>
      <c r="G113" s="465" t="str">
        <f t="shared" si="0"/>
        <v>TOMEŠ Miroslav</v>
      </c>
      <c r="H113" s="465"/>
      <c r="I113" s="465"/>
      <c r="J113" s="465"/>
      <c r="K113" s="183" t="s">
        <v>182</v>
      </c>
      <c r="L113" s="187">
        <f>IF(L3=B276,E276,IF(L3=B277,E277,IF(L3=B278,E278,IF(L3=B279,E279,IF(L3=B280,E280,IF(L3=B281,E281,))))))</f>
        <v>0</v>
      </c>
      <c r="M113" s="148"/>
      <c r="N113" s="148"/>
      <c r="O113" s="148"/>
      <c r="P113" s="148"/>
      <c r="R113" s="150"/>
      <c r="S113" s="150"/>
      <c r="T113" s="185"/>
      <c r="U113" s="157"/>
      <c r="V113" s="156"/>
      <c r="W113" s="154"/>
      <c r="X113" s="185"/>
      <c r="Z113" s="148"/>
      <c r="AA113" s="148"/>
    </row>
    <row r="114" spans="1:27" ht="14.25" hidden="1" customHeight="1">
      <c r="A114" s="181">
        <v>15292</v>
      </c>
      <c r="B114" s="459" t="s">
        <v>341</v>
      </c>
      <c r="C114" s="460"/>
      <c r="D114" s="455" t="s">
        <v>256</v>
      </c>
      <c r="E114" s="456"/>
      <c r="F114" s="180"/>
      <c r="G114" s="465" t="str">
        <f t="shared" si="0"/>
        <v>PLÁŠIL Bohumil</v>
      </c>
      <c r="H114" s="465"/>
      <c r="I114" s="465"/>
      <c r="J114" s="465"/>
      <c r="K114" s="183" t="s">
        <v>181</v>
      </c>
      <c r="L114" s="177"/>
      <c r="M114" s="148"/>
      <c r="N114" s="148"/>
      <c r="O114" s="148"/>
      <c r="P114" s="148"/>
      <c r="R114" s="150"/>
      <c r="S114" s="150"/>
      <c r="T114" s="185"/>
      <c r="U114" s="157"/>
      <c r="V114" s="156"/>
      <c r="W114" s="154"/>
      <c r="X114" s="185"/>
      <c r="Z114" s="148"/>
      <c r="AA114" s="148"/>
    </row>
    <row r="115" spans="1:27" ht="14.25" hidden="1" customHeight="1">
      <c r="A115" s="181"/>
      <c r="B115" s="553"/>
      <c r="C115" s="554"/>
      <c r="D115" s="455"/>
      <c r="E115" s="456"/>
      <c r="F115" s="180"/>
      <c r="G115" s="465" t="str">
        <f t="shared" si="0"/>
        <v xml:space="preserve"> </v>
      </c>
      <c r="H115" s="465"/>
      <c r="I115" s="465"/>
      <c r="J115" s="465"/>
      <c r="K115" s="183" t="s">
        <v>180</v>
      </c>
      <c r="L115" s="177"/>
      <c r="M115" s="148"/>
      <c r="N115" s="148"/>
      <c r="O115" s="148"/>
      <c r="P115" s="148"/>
      <c r="R115" s="150"/>
      <c r="S115" s="150"/>
      <c r="T115" s="185"/>
      <c r="U115" s="157"/>
      <c r="V115" s="156"/>
      <c r="W115" s="154"/>
      <c r="X115" s="185"/>
      <c r="Z115" s="148"/>
      <c r="AA115" s="148"/>
    </row>
    <row r="116" spans="1:27" ht="14.25" hidden="1" customHeight="1">
      <c r="A116" s="181"/>
      <c r="B116" s="553"/>
      <c r="C116" s="554"/>
      <c r="D116" s="455"/>
      <c r="E116" s="456"/>
      <c r="F116" s="180"/>
      <c r="G116" s="465" t="str">
        <f t="shared" si="0"/>
        <v xml:space="preserve"> </v>
      </c>
      <c r="H116" s="465"/>
      <c r="I116" s="465"/>
      <c r="J116" s="465"/>
      <c r="K116" s="183" t="s">
        <v>179</v>
      </c>
      <c r="L116" s="177"/>
      <c r="M116" s="148"/>
      <c r="N116" s="148"/>
      <c r="O116" s="148"/>
      <c r="P116" s="148"/>
      <c r="R116" s="150"/>
      <c r="S116" s="150"/>
      <c r="T116" s="185"/>
      <c r="U116" s="157"/>
      <c r="V116" s="156"/>
      <c r="W116" s="154"/>
      <c r="X116" s="185"/>
      <c r="Z116" s="148"/>
      <c r="AA116" s="148"/>
    </row>
    <row r="117" spans="1:27" ht="14.25" hidden="1" customHeight="1">
      <c r="A117" s="178">
        <v>10073</v>
      </c>
      <c r="B117" s="450" t="s">
        <v>340</v>
      </c>
      <c r="C117" s="451"/>
      <c r="D117" s="448" t="s">
        <v>339</v>
      </c>
      <c r="E117" s="449"/>
      <c r="F117" s="152"/>
      <c r="G117" s="454" t="str">
        <f t="shared" si="0"/>
        <v>HNÁTEK Karel ml.</v>
      </c>
      <c r="H117" s="454"/>
      <c r="I117" s="454"/>
      <c r="J117" s="454"/>
      <c r="K117" s="177" t="s">
        <v>338</v>
      </c>
      <c r="L117" s="177"/>
      <c r="M117" s="148"/>
      <c r="N117" s="148"/>
      <c r="O117" s="148"/>
      <c r="P117" s="148"/>
      <c r="R117" s="186"/>
      <c r="S117" s="150"/>
      <c r="T117" s="185"/>
      <c r="U117" s="157"/>
      <c r="V117" s="156"/>
      <c r="W117" s="154"/>
      <c r="X117" s="185"/>
      <c r="Z117" s="148"/>
      <c r="AA117" s="148"/>
    </row>
    <row r="118" spans="1:27" ht="14.25" hidden="1" customHeight="1">
      <c r="A118" s="178">
        <v>782</v>
      </c>
      <c r="B118" s="450" t="s">
        <v>337</v>
      </c>
      <c r="C118" s="451"/>
      <c r="D118" s="448" t="s">
        <v>27</v>
      </c>
      <c r="E118" s="449"/>
      <c r="F118" s="152"/>
      <c r="G118" s="454" t="str">
        <f t="shared" si="0"/>
        <v>MÁLEK Miroslav</v>
      </c>
      <c r="H118" s="454"/>
      <c r="I118" s="454"/>
      <c r="J118" s="454"/>
      <c r="K118" s="177" t="s">
        <v>187</v>
      </c>
      <c r="L118" s="177"/>
      <c r="M118" s="148"/>
      <c r="N118" s="148"/>
      <c r="O118" s="148"/>
      <c r="P118" s="148"/>
      <c r="R118" s="186"/>
      <c r="S118" s="150"/>
      <c r="T118" s="185"/>
      <c r="U118" s="185"/>
      <c r="V118" s="185"/>
      <c r="W118" s="185"/>
      <c r="X118" s="185"/>
      <c r="Z118" s="148"/>
      <c r="AA118" s="148"/>
    </row>
    <row r="119" spans="1:27" ht="14.25" hidden="1" customHeight="1">
      <c r="A119" s="178">
        <v>14500</v>
      </c>
      <c r="B119" s="450" t="s">
        <v>336</v>
      </c>
      <c r="C119" s="451"/>
      <c r="D119" s="448" t="s">
        <v>118</v>
      </c>
      <c r="E119" s="449"/>
      <c r="F119" s="152"/>
      <c r="G119" s="454" t="str">
        <f t="shared" si="0"/>
        <v>MICHÁLEK Jaroslav</v>
      </c>
      <c r="H119" s="454"/>
      <c r="I119" s="454"/>
      <c r="J119" s="454"/>
      <c r="K119" s="177" t="s">
        <v>186</v>
      </c>
      <c r="L119" s="177"/>
      <c r="M119" s="148"/>
      <c r="N119" s="148"/>
      <c r="O119" s="148"/>
      <c r="P119" s="148"/>
      <c r="S119" s="150"/>
      <c r="T119" s="149"/>
      <c r="U119" s="149"/>
      <c r="Z119" s="148"/>
      <c r="AA119" s="148"/>
    </row>
    <row r="120" spans="1:27" ht="14.25" hidden="1" customHeight="1">
      <c r="A120" s="178">
        <v>11242</v>
      </c>
      <c r="B120" s="450" t="s">
        <v>335</v>
      </c>
      <c r="C120" s="451"/>
      <c r="D120" s="448" t="s">
        <v>28</v>
      </c>
      <c r="E120" s="449"/>
      <c r="F120" s="152"/>
      <c r="G120" s="454" t="str">
        <f t="shared" si="0"/>
        <v>STOKLASA Petr</v>
      </c>
      <c r="H120" s="454"/>
      <c r="I120" s="454"/>
      <c r="J120" s="454"/>
      <c r="K120" s="177" t="s">
        <v>185</v>
      </c>
      <c r="L120" s="177"/>
      <c r="M120" s="148"/>
      <c r="N120" s="148"/>
      <c r="O120" s="148"/>
      <c r="P120" s="148"/>
      <c r="S120" s="150"/>
      <c r="T120" s="149"/>
      <c r="U120" s="149"/>
      <c r="Z120" s="148"/>
      <c r="AA120" s="148"/>
    </row>
    <row r="121" spans="1:27" ht="14.25" hidden="1" customHeight="1">
      <c r="A121" s="178">
        <v>14519</v>
      </c>
      <c r="B121" s="450" t="s">
        <v>334</v>
      </c>
      <c r="C121" s="451"/>
      <c r="D121" s="448" t="s">
        <v>82</v>
      </c>
      <c r="E121" s="449"/>
      <c r="F121" s="152"/>
      <c r="G121" s="454" t="str">
        <f t="shared" si="0"/>
        <v>ŠVARC Milan</v>
      </c>
      <c r="H121" s="454"/>
      <c r="I121" s="454"/>
      <c r="J121" s="454"/>
      <c r="K121" s="177" t="s">
        <v>184</v>
      </c>
      <c r="L121" s="177"/>
      <c r="M121" s="148"/>
      <c r="N121" s="148"/>
      <c r="O121" s="148"/>
      <c r="P121" s="148"/>
      <c r="S121" s="150"/>
      <c r="T121" s="149"/>
      <c r="U121" s="149"/>
      <c r="Z121" s="148"/>
      <c r="AA121" s="148"/>
    </row>
    <row r="122" spans="1:27" ht="14.25" hidden="1" customHeight="1">
      <c r="A122" s="178">
        <v>14518</v>
      </c>
      <c r="B122" s="450" t="s">
        <v>333</v>
      </c>
      <c r="C122" s="451"/>
      <c r="D122" s="448" t="s">
        <v>332</v>
      </c>
      <c r="E122" s="449"/>
      <c r="F122" s="152"/>
      <c r="G122" s="454" t="str">
        <f t="shared" si="0"/>
        <v>ŠVARCOVÁ  Petra</v>
      </c>
      <c r="H122" s="454"/>
      <c r="I122" s="454"/>
      <c r="J122" s="454"/>
      <c r="K122" s="177" t="s">
        <v>183</v>
      </c>
      <c r="L122" s="177"/>
      <c r="M122" s="148"/>
      <c r="N122" s="148"/>
      <c r="O122" s="148"/>
      <c r="P122" s="148"/>
      <c r="S122" s="150"/>
      <c r="T122" s="149"/>
      <c r="U122" s="149"/>
      <c r="Z122" s="148"/>
      <c r="AA122" s="148"/>
    </row>
    <row r="123" spans="1:27" ht="14.25" hidden="1" customHeight="1">
      <c r="A123" s="178">
        <v>14372</v>
      </c>
      <c r="B123" s="450" t="s">
        <v>331</v>
      </c>
      <c r="C123" s="451"/>
      <c r="D123" s="452" t="s">
        <v>31</v>
      </c>
      <c r="E123" s="449"/>
      <c r="F123" s="152"/>
      <c r="G123" s="454" t="str">
        <f t="shared" si="0"/>
        <v>SVOZÍLEK Jiří</v>
      </c>
      <c r="H123" s="454"/>
      <c r="I123" s="454"/>
      <c r="J123" s="454"/>
      <c r="K123" s="177" t="s">
        <v>182</v>
      </c>
      <c r="L123" s="177"/>
      <c r="M123" s="148"/>
      <c r="N123" s="148"/>
      <c r="O123" s="148"/>
      <c r="P123" s="148"/>
      <c r="S123" s="150"/>
      <c r="T123" s="149"/>
      <c r="U123" s="149"/>
      <c r="Z123" s="148"/>
      <c r="AA123" s="148"/>
    </row>
    <row r="124" spans="1:27" ht="14.25" hidden="1" customHeight="1">
      <c r="A124" s="178"/>
      <c r="B124" s="559"/>
      <c r="C124" s="560"/>
      <c r="D124" s="448"/>
      <c r="E124" s="449"/>
      <c r="F124" s="152"/>
      <c r="G124" s="454" t="str">
        <f t="shared" si="0"/>
        <v xml:space="preserve"> </v>
      </c>
      <c r="H124" s="454"/>
      <c r="I124" s="454"/>
      <c r="J124" s="454"/>
      <c r="K124" s="177" t="s">
        <v>181</v>
      </c>
      <c r="L124" s="177"/>
      <c r="M124" s="148"/>
      <c r="N124" s="148"/>
      <c r="O124" s="148"/>
      <c r="P124" s="148"/>
      <c r="S124" s="150"/>
      <c r="T124" s="149"/>
      <c r="U124" s="149"/>
      <c r="Z124" s="148"/>
      <c r="AA124" s="148"/>
    </row>
    <row r="125" spans="1:27" ht="14.25" hidden="1" customHeight="1">
      <c r="A125" s="178"/>
      <c r="B125" s="559"/>
      <c r="C125" s="560"/>
      <c r="D125" s="448"/>
      <c r="E125" s="449"/>
      <c r="F125" s="152"/>
      <c r="G125" s="454" t="str">
        <f t="shared" si="0"/>
        <v xml:space="preserve"> </v>
      </c>
      <c r="H125" s="454"/>
      <c r="I125" s="454"/>
      <c r="J125" s="454"/>
      <c r="K125" s="177" t="s">
        <v>180</v>
      </c>
      <c r="L125" s="177"/>
      <c r="M125" s="148"/>
      <c r="N125" s="148"/>
      <c r="O125" s="148"/>
      <c r="P125" s="148"/>
      <c r="S125" s="150"/>
      <c r="T125" s="149"/>
      <c r="U125" s="149"/>
      <c r="Z125" s="148"/>
      <c r="AA125" s="148"/>
    </row>
    <row r="126" spans="1:27" ht="14.25" hidden="1" customHeight="1">
      <c r="A126" s="178"/>
      <c r="B126" s="559"/>
      <c r="C126" s="560"/>
      <c r="D126" s="448"/>
      <c r="E126" s="449"/>
      <c r="F126" s="152"/>
      <c r="G126" s="454" t="str">
        <f t="shared" si="0"/>
        <v xml:space="preserve"> </v>
      </c>
      <c r="H126" s="454"/>
      <c r="I126" s="454"/>
      <c r="J126" s="454"/>
      <c r="K126" s="177" t="s">
        <v>179</v>
      </c>
      <c r="L126" s="177"/>
      <c r="M126" s="148"/>
      <c r="O126" s="148"/>
      <c r="P126" s="148"/>
      <c r="S126" s="150"/>
      <c r="T126" s="149"/>
      <c r="U126" s="149"/>
      <c r="Z126" s="148"/>
      <c r="AA126" s="148"/>
    </row>
    <row r="127" spans="1:27" ht="14.25" hidden="1" customHeight="1">
      <c r="A127" s="181">
        <v>5883</v>
      </c>
      <c r="B127" s="459" t="s">
        <v>330</v>
      </c>
      <c r="C127" s="460"/>
      <c r="D127" s="455" t="s">
        <v>31</v>
      </c>
      <c r="E127" s="456"/>
      <c r="F127" s="180"/>
      <c r="G127" s="465" t="str">
        <f t="shared" si="0"/>
        <v>CERNSTEIN Jiří</v>
      </c>
      <c r="H127" s="465"/>
      <c r="I127" s="465"/>
      <c r="J127" s="465"/>
      <c r="K127" s="183" t="s">
        <v>329</v>
      </c>
      <c r="L127" s="184"/>
      <c r="O127" s="148"/>
      <c r="P127" s="148"/>
      <c r="S127" s="150"/>
      <c r="T127" s="149"/>
      <c r="U127" s="149"/>
      <c r="Z127" s="148"/>
      <c r="AA127" s="148"/>
    </row>
    <row r="128" spans="1:27" ht="14.25" hidden="1" customHeight="1">
      <c r="A128" s="181">
        <v>5879</v>
      </c>
      <c r="B128" s="459" t="s">
        <v>328</v>
      </c>
      <c r="C128" s="460"/>
      <c r="D128" s="455" t="s">
        <v>122</v>
      </c>
      <c r="E128" s="456"/>
      <c r="F128" s="180"/>
      <c r="G128" s="465" t="str">
        <f t="shared" si="0"/>
        <v>MAŠEK  Karel</v>
      </c>
      <c r="H128" s="465"/>
      <c r="I128" s="465"/>
      <c r="J128" s="465"/>
      <c r="K128" s="183" t="s">
        <v>187</v>
      </c>
      <c r="L128" s="184"/>
      <c r="O128" s="148"/>
      <c r="P128" s="148"/>
      <c r="S128" s="150"/>
      <c r="T128" s="149"/>
      <c r="U128" s="149"/>
      <c r="Z128" s="148"/>
      <c r="AA128" s="148"/>
    </row>
    <row r="129" spans="1:27" ht="14.25" hidden="1" customHeight="1">
      <c r="A129" s="181">
        <v>10844</v>
      </c>
      <c r="B129" s="459" t="s">
        <v>327</v>
      </c>
      <c r="C129" s="460"/>
      <c r="D129" s="455" t="s">
        <v>38</v>
      </c>
      <c r="E129" s="456"/>
      <c r="F129" s="180"/>
      <c r="G129" s="465" t="str">
        <f t="shared" si="0"/>
        <v>MÍKA Zdeněk</v>
      </c>
      <c r="H129" s="465"/>
      <c r="I129" s="465"/>
      <c r="J129" s="465"/>
      <c r="K129" s="183" t="s">
        <v>186</v>
      </c>
      <c r="L129" s="184"/>
      <c r="O129" s="148"/>
      <c r="P129" s="148"/>
      <c r="S129" s="150"/>
      <c r="T129" s="149"/>
      <c r="U129" s="149"/>
      <c r="Z129" s="148"/>
      <c r="AA129" s="148"/>
    </row>
    <row r="130" spans="1:27" ht="14.25" hidden="1" customHeight="1">
      <c r="A130" s="181">
        <v>18966</v>
      </c>
      <c r="B130" s="459" t="s">
        <v>326</v>
      </c>
      <c r="C130" s="460"/>
      <c r="D130" s="455" t="s">
        <v>118</v>
      </c>
      <c r="E130" s="456"/>
      <c r="F130" s="180"/>
      <c r="G130" s="465" t="str">
        <f t="shared" si="0"/>
        <v>NOVÁK Jaroslav</v>
      </c>
      <c r="H130" s="465"/>
      <c r="I130" s="465"/>
      <c r="J130" s="465"/>
      <c r="K130" s="183" t="s">
        <v>185</v>
      </c>
      <c r="L130" s="184"/>
      <c r="O130" s="148"/>
      <c r="P130" s="148"/>
      <c r="S130" s="150"/>
      <c r="T130" s="149"/>
      <c r="U130" s="149"/>
      <c r="Z130" s="148"/>
      <c r="AA130" s="148"/>
    </row>
    <row r="131" spans="1:27" ht="14.25" hidden="1" customHeight="1">
      <c r="A131" s="181">
        <v>9477</v>
      </c>
      <c r="B131" s="459" t="s">
        <v>325</v>
      </c>
      <c r="C131" s="460"/>
      <c r="D131" s="455" t="s">
        <v>42</v>
      </c>
      <c r="E131" s="456"/>
      <c r="F131" s="180"/>
      <c r="G131" s="465" t="str">
        <f t="shared" si="0"/>
        <v>PETRÁČEK Jan</v>
      </c>
      <c r="H131" s="465"/>
      <c r="I131" s="465"/>
      <c r="J131" s="465"/>
      <c r="K131" s="183" t="s">
        <v>184</v>
      </c>
      <c r="L131" s="184"/>
      <c r="O131" s="148"/>
      <c r="P131" s="148"/>
      <c r="S131" s="150"/>
      <c r="T131" s="149"/>
      <c r="U131" s="149"/>
      <c r="Z131" s="148"/>
      <c r="AA131" s="148"/>
    </row>
    <row r="132" spans="1:27" ht="14.25" hidden="1" customHeight="1">
      <c r="A132" s="181">
        <v>5880</v>
      </c>
      <c r="B132" s="459" t="s">
        <v>324</v>
      </c>
      <c r="C132" s="460"/>
      <c r="D132" s="455" t="s">
        <v>31</v>
      </c>
      <c r="E132" s="456"/>
      <c r="F132" s="180"/>
      <c r="G132" s="465" t="str">
        <f t="shared" si="0"/>
        <v>SVOBODA Jiří</v>
      </c>
      <c r="H132" s="465"/>
      <c r="I132" s="465"/>
      <c r="J132" s="465"/>
      <c r="K132" s="183" t="s">
        <v>183</v>
      </c>
      <c r="L132" s="184"/>
      <c r="O132" s="148"/>
      <c r="P132" s="148"/>
      <c r="S132" s="150"/>
      <c r="T132" s="149"/>
      <c r="U132" s="149"/>
      <c r="Z132" s="148"/>
      <c r="AA132" s="148"/>
    </row>
    <row r="133" spans="1:27" ht="14.25" hidden="1" customHeight="1">
      <c r="A133" s="181">
        <v>9626</v>
      </c>
      <c r="B133" s="459" t="s">
        <v>323</v>
      </c>
      <c r="C133" s="460"/>
      <c r="D133" s="455" t="s">
        <v>31</v>
      </c>
      <c r="E133" s="456"/>
      <c r="F133" s="180"/>
      <c r="G133" s="465" t="str">
        <f t="shared" si="0"/>
        <v>TŘEŠŇÁK  Jiří</v>
      </c>
      <c r="H133" s="465"/>
      <c r="I133" s="465"/>
      <c r="J133" s="465"/>
      <c r="K133" s="183" t="s">
        <v>182</v>
      </c>
      <c r="L133" s="184"/>
      <c r="O133" s="148"/>
      <c r="P133" s="148"/>
      <c r="S133" s="150"/>
      <c r="T133" s="149"/>
      <c r="U133" s="149"/>
      <c r="Z133" s="148"/>
      <c r="AA133" s="148"/>
    </row>
    <row r="134" spans="1:27" ht="14.25" hidden="1" customHeight="1">
      <c r="A134" s="181">
        <v>5881</v>
      </c>
      <c r="B134" s="459" t="s">
        <v>322</v>
      </c>
      <c r="C134" s="460"/>
      <c r="D134" s="455" t="s">
        <v>253</v>
      </c>
      <c r="E134" s="456"/>
      <c r="F134" s="180"/>
      <c r="G134" s="465" t="str">
        <f t="shared" si="0"/>
        <v>ŠRAJER Václav</v>
      </c>
      <c r="H134" s="465"/>
      <c r="I134" s="465"/>
      <c r="J134" s="465"/>
      <c r="K134" s="183" t="s">
        <v>181</v>
      </c>
      <c r="L134" s="184"/>
      <c r="O134" s="148"/>
      <c r="P134" s="148"/>
      <c r="S134" s="150"/>
      <c r="T134" s="149"/>
      <c r="U134" s="149"/>
      <c r="Z134" s="148"/>
      <c r="AA134" s="148"/>
    </row>
    <row r="135" spans="1:27" ht="14.25" hidden="1" customHeight="1">
      <c r="A135" s="181">
        <v>5169</v>
      </c>
      <c r="B135" s="459" t="s">
        <v>321</v>
      </c>
      <c r="C135" s="460"/>
      <c r="D135" s="455" t="s">
        <v>31</v>
      </c>
      <c r="E135" s="456"/>
      <c r="F135" s="180"/>
      <c r="G135" s="465" t="str">
        <f t="shared" si="0"/>
        <v>NOVOTNÝ Jiří</v>
      </c>
      <c r="H135" s="465"/>
      <c r="I135" s="465"/>
      <c r="J135" s="465"/>
      <c r="K135" s="183" t="s">
        <v>180</v>
      </c>
      <c r="L135" s="184"/>
      <c r="O135" s="148"/>
      <c r="P135" s="148"/>
      <c r="S135" s="150"/>
      <c r="T135" s="149"/>
      <c r="U135" s="149"/>
      <c r="Z135" s="148"/>
      <c r="AA135" s="148"/>
    </row>
    <row r="136" spans="1:27" ht="14.25" hidden="1" customHeight="1">
      <c r="A136" s="181"/>
      <c r="B136" s="553"/>
      <c r="C136" s="554"/>
      <c r="D136" s="455"/>
      <c r="E136" s="456"/>
      <c r="F136" s="180"/>
      <c r="G136" s="465" t="str">
        <f t="shared" si="0"/>
        <v xml:space="preserve"> </v>
      </c>
      <c r="H136" s="465"/>
      <c r="I136" s="465"/>
      <c r="J136" s="465"/>
      <c r="K136" s="183" t="s">
        <v>179</v>
      </c>
      <c r="L136" s="184"/>
      <c r="O136" s="148"/>
      <c r="P136" s="148"/>
      <c r="S136" s="150"/>
      <c r="T136" s="149"/>
      <c r="U136" s="149"/>
      <c r="Z136" s="148"/>
      <c r="AA136" s="148"/>
    </row>
    <row r="137" spans="1:27" ht="14.25" hidden="1" customHeight="1">
      <c r="A137" s="178">
        <v>20738</v>
      </c>
      <c r="B137" s="450" t="s">
        <v>320</v>
      </c>
      <c r="C137" s="451"/>
      <c r="D137" s="448" t="s">
        <v>28</v>
      </c>
      <c r="E137" s="449"/>
      <c r="F137" s="152"/>
      <c r="G137" s="454" t="str">
        <f t="shared" si="0"/>
        <v>KŠÍR Petr</v>
      </c>
      <c r="H137" s="454"/>
      <c r="I137" s="454"/>
      <c r="J137" s="454"/>
      <c r="K137" s="177" t="s">
        <v>319</v>
      </c>
      <c r="L137" s="184"/>
      <c r="O137" s="148"/>
      <c r="P137" s="148"/>
      <c r="S137" s="150"/>
      <c r="T137" s="149"/>
      <c r="U137" s="149"/>
      <c r="Z137" s="148"/>
      <c r="AA137" s="148"/>
    </row>
    <row r="138" spans="1:27" ht="14.25" hidden="1" customHeight="1">
      <c r="A138" s="178">
        <v>20740</v>
      </c>
      <c r="B138" s="450" t="s">
        <v>318</v>
      </c>
      <c r="C138" s="451"/>
      <c r="D138" s="448" t="s">
        <v>83</v>
      </c>
      <c r="E138" s="449"/>
      <c r="F138" s="152"/>
      <c r="G138" s="454" t="str">
        <f t="shared" si="0"/>
        <v>KOVÁŘ Martin</v>
      </c>
      <c r="H138" s="454"/>
      <c r="I138" s="454"/>
      <c r="J138" s="454"/>
      <c r="K138" s="177" t="s">
        <v>187</v>
      </c>
      <c r="L138" s="184"/>
      <c r="O138" s="148"/>
      <c r="P138" s="148"/>
      <c r="S138" s="150"/>
      <c r="T138" s="149"/>
      <c r="U138" s="149"/>
      <c r="Z138" s="148"/>
      <c r="AA138" s="148"/>
    </row>
    <row r="139" spans="1:27" ht="14.25" hidden="1" customHeight="1">
      <c r="A139" s="178">
        <v>17966</v>
      </c>
      <c r="B139" s="450" t="s">
        <v>317</v>
      </c>
      <c r="C139" s="451"/>
      <c r="D139" s="448" t="s">
        <v>43</v>
      </c>
      <c r="E139" s="449"/>
      <c r="F139" s="152"/>
      <c r="G139" s="454" t="str">
        <f t="shared" ref="G139:G170" si="1">CONCATENATE(B139," ",D139)</f>
        <v>SMÉKAL Tomáš</v>
      </c>
      <c r="H139" s="454"/>
      <c r="I139" s="454"/>
      <c r="J139" s="454"/>
      <c r="K139" s="177" t="s">
        <v>186</v>
      </c>
      <c r="L139" s="184"/>
      <c r="O139" s="148"/>
      <c r="P139" s="148"/>
      <c r="S139" s="150"/>
      <c r="T139" s="149"/>
      <c r="U139" s="149"/>
      <c r="Z139" s="148"/>
      <c r="AA139" s="148"/>
    </row>
    <row r="140" spans="1:27" ht="14.25" hidden="1" customHeight="1">
      <c r="A140" s="178">
        <v>24518</v>
      </c>
      <c r="B140" s="450" t="s">
        <v>316</v>
      </c>
      <c r="C140" s="451"/>
      <c r="D140" s="448" t="s">
        <v>315</v>
      </c>
      <c r="E140" s="449"/>
      <c r="F140" s="152"/>
      <c r="G140" s="454" t="str">
        <f t="shared" si="1"/>
        <v>JIRSA Lukáš</v>
      </c>
      <c r="H140" s="454"/>
      <c r="I140" s="454"/>
      <c r="J140" s="454"/>
      <c r="K140" s="177" t="s">
        <v>185</v>
      </c>
      <c r="L140" s="184"/>
      <c r="O140" s="148"/>
      <c r="P140" s="148"/>
      <c r="S140" s="150"/>
      <c r="T140" s="149"/>
      <c r="U140" s="149"/>
      <c r="Z140" s="148"/>
      <c r="AA140" s="148"/>
    </row>
    <row r="141" spans="1:27" ht="14.25" hidden="1" customHeight="1">
      <c r="A141" s="178">
        <v>1070</v>
      </c>
      <c r="B141" s="450" t="s">
        <v>314</v>
      </c>
      <c r="C141" s="451"/>
      <c r="D141" s="448" t="s">
        <v>263</v>
      </c>
      <c r="E141" s="449"/>
      <c r="F141" s="152"/>
      <c r="G141" s="454" t="str">
        <f t="shared" si="1"/>
        <v>KLUGANOST Vít</v>
      </c>
      <c r="H141" s="454"/>
      <c r="I141" s="454"/>
      <c r="J141" s="454"/>
      <c r="K141" s="177" t="s">
        <v>184</v>
      </c>
      <c r="L141" s="184"/>
      <c r="O141" s="148"/>
      <c r="P141" s="148"/>
      <c r="S141" s="150"/>
      <c r="T141" s="149"/>
      <c r="U141" s="149"/>
      <c r="Z141" s="148"/>
      <c r="AA141" s="148"/>
    </row>
    <row r="142" spans="1:27" ht="14.25" hidden="1" customHeight="1">
      <c r="A142" s="178">
        <v>18159</v>
      </c>
      <c r="B142" s="450" t="s">
        <v>313</v>
      </c>
      <c r="C142" s="451"/>
      <c r="D142" s="448" t="s">
        <v>83</v>
      </c>
      <c r="E142" s="449"/>
      <c r="F142" s="152"/>
      <c r="G142" s="454" t="str">
        <f t="shared" si="1"/>
        <v>JELÍNEK Martin</v>
      </c>
      <c r="H142" s="454"/>
      <c r="I142" s="454"/>
      <c r="J142" s="454"/>
      <c r="K142" s="177" t="s">
        <v>183</v>
      </c>
      <c r="L142" s="184"/>
      <c r="O142" s="148"/>
      <c r="P142" s="148"/>
      <c r="S142" s="150"/>
      <c r="T142" s="149"/>
      <c r="U142" s="149"/>
      <c r="Z142" s="148"/>
      <c r="AA142" s="148"/>
    </row>
    <row r="143" spans="1:27" ht="14.25" hidden="1" customHeight="1">
      <c r="A143" s="178">
        <v>21157</v>
      </c>
      <c r="B143" s="450" t="s">
        <v>312</v>
      </c>
      <c r="C143" s="451"/>
      <c r="D143" s="448" t="s">
        <v>42</v>
      </c>
      <c r="E143" s="449"/>
      <c r="F143" s="152"/>
      <c r="G143" s="454" t="str">
        <f t="shared" si="1"/>
        <v>LUKÁŠ Jan</v>
      </c>
      <c r="H143" s="454"/>
      <c r="I143" s="454"/>
      <c r="J143" s="454"/>
      <c r="K143" s="177" t="s">
        <v>182</v>
      </c>
      <c r="L143" s="184"/>
      <c r="O143" s="148"/>
      <c r="P143" s="148"/>
      <c r="S143" s="150"/>
      <c r="T143" s="149"/>
      <c r="U143" s="149"/>
      <c r="Z143" s="148"/>
      <c r="AA143" s="148"/>
    </row>
    <row r="144" spans="1:27" hidden="1">
      <c r="A144" s="178">
        <v>20739</v>
      </c>
      <c r="B144" s="450" t="s">
        <v>310</v>
      </c>
      <c r="C144" s="451"/>
      <c r="D144" s="448" t="s">
        <v>311</v>
      </c>
      <c r="E144" s="449"/>
      <c r="F144" s="152"/>
      <c r="G144" s="454" t="str">
        <f t="shared" si="1"/>
        <v>MAŇOUR Ondřej</v>
      </c>
      <c r="H144" s="454"/>
      <c r="I144" s="454"/>
      <c r="J144" s="454"/>
      <c r="K144" s="177" t="s">
        <v>181</v>
      </c>
      <c r="O144" s="148"/>
      <c r="P144" s="148"/>
      <c r="S144" s="150"/>
      <c r="T144" s="149"/>
      <c r="U144" s="149"/>
      <c r="Z144" s="148"/>
      <c r="AA144" s="148"/>
    </row>
    <row r="145" spans="1:27" hidden="1">
      <c r="A145" s="178">
        <v>25350</v>
      </c>
      <c r="B145" s="450" t="s">
        <v>310</v>
      </c>
      <c r="C145" s="451"/>
      <c r="D145" s="452" t="s">
        <v>309</v>
      </c>
      <c r="E145" s="449"/>
      <c r="F145" s="152"/>
      <c r="G145" s="454" t="str">
        <f t="shared" si="1"/>
        <v>MAŇOUR Kryštof</v>
      </c>
      <c r="H145" s="454"/>
      <c r="I145" s="454"/>
      <c r="J145" s="454"/>
      <c r="K145" s="177" t="s">
        <v>180</v>
      </c>
      <c r="O145" s="148"/>
      <c r="P145" s="148"/>
      <c r="S145" s="150"/>
      <c r="T145" s="149"/>
      <c r="U145" s="149"/>
      <c r="Z145" s="148"/>
      <c r="AA145" s="148"/>
    </row>
    <row r="146" spans="1:27" hidden="1">
      <c r="A146" s="178">
        <v>23177</v>
      </c>
      <c r="B146" s="450" t="s">
        <v>308</v>
      </c>
      <c r="C146" s="451"/>
      <c r="D146" s="452" t="s">
        <v>92</v>
      </c>
      <c r="E146" s="453"/>
      <c r="F146" s="152"/>
      <c r="G146" s="454" t="str">
        <f t="shared" si="1"/>
        <v>KAŠPAR Josef</v>
      </c>
      <c r="H146" s="454"/>
      <c r="I146" s="454"/>
      <c r="J146" s="454"/>
      <c r="K146" s="177" t="s">
        <v>179</v>
      </c>
      <c r="O146" s="148"/>
      <c r="P146" s="148"/>
      <c r="S146" s="150"/>
      <c r="T146" s="149"/>
      <c r="U146" s="149"/>
      <c r="Z146" s="148"/>
      <c r="AA146" s="148"/>
    </row>
    <row r="147" spans="1:27" hidden="1">
      <c r="A147" s="181">
        <v>24713</v>
      </c>
      <c r="B147" s="459" t="s">
        <v>307</v>
      </c>
      <c r="C147" s="460"/>
      <c r="D147" s="455" t="s">
        <v>306</v>
      </c>
      <c r="E147" s="456"/>
      <c r="F147" s="180"/>
      <c r="G147" s="465" t="str">
        <f t="shared" si="1"/>
        <v>BANDASOVÁ Ivana</v>
      </c>
      <c r="H147" s="465"/>
      <c r="I147" s="465"/>
      <c r="J147" s="465"/>
      <c r="K147" s="183" t="s">
        <v>305</v>
      </c>
      <c r="O147" s="148"/>
      <c r="P147" s="148"/>
      <c r="S147" s="150"/>
      <c r="T147" s="149"/>
      <c r="U147" s="149"/>
      <c r="Z147" s="148"/>
      <c r="AA147" s="148"/>
    </row>
    <row r="148" spans="1:27" hidden="1">
      <c r="A148" s="181">
        <v>18910</v>
      </c>
      <c r="B148" s="459" t="s">
        <v>304</v>
      </c>
      <c r="C148" s="460"/>
      <c r="D148" s="455" t="s">
        <v>303</v>
      </c>
      <c r="E148" s="456"/>
      <c r="F148" s="180"/>
      <c r="G148" s="465" t="str">
        <f t="shared" si="1"/>
        <v>DYMÁČKOVÁ Markéta</v>
      </c>
      <c r="H148" s="465"/>
      <c r="I148" s="465"/>
      <c r="J148" s="465"/>
      <c r="K148" s="183" t="s">
        <v>187</v>
      </c>
      <c r="O148" s="148"/>
      <c r="P148" s="148"/>
      <c r="S148" s="150"/>
      <c r="T148" s="149"/>
      <c r="U148" s="149"/>
      <c r="Z148" s="148"/>
      <c r="AA148" s="148"/>
    </row>
    <row r="149" spans="1:27" hidden="1">
      <c r="A149" s="181">
        <v>10264</v>
      </c>
      <c r="B149" s="459" t="s">
        <v>302</v>
      </c>
      <c r="C149" s="460"/>
      <c r="D149" s="455" t="s">
        <v>42</v>
      </c>
      <c r="E149" s="456"/>
      <c r="F149" s="180"/>
      <c r="G149" s="465" t="str">
        <f t="shared" si="1"/>
        <v>KRATOCHVIL Jan</v>
      </c>
      <c r="H149" s="465"/>
      <c r="I149" s="465"/>
      <c r="J149" s="465"/>
      <c r="K149" s="183" t="s">
        <v>186</v>
      </c>
      <c r="O149" s="148"/>
      <c r="P149" s="148"/>
      <c r="S149" s="150"/>
      <c r="T149" s="149"/>
      <c r="U149" s="149"/>
      <c r="Z149" s="148"/>
      <c r="AA149" s="148"/>
    </row>
    <row r="150" spans="1:27" hidden="1">
      <c r="A150" s="181">
        <v>21451</v>
      </c>
      <c r="B150" s="459" t="s">
        <v>301</v>
      </c>
      <c r="C150" s="460"/>
      <c r="D150" s="455" t="s">
        <v>28</v>
      </c>
      <c r="E150" s="456"/>
      <c r="F150" s="180"/>
      <c r="G150" s="465" t="str">
        <f t="shared" si="1"/>
        <v>JANATA Petr</v>
      </c>
      <c r="H150" s="465"/>
      <c r="I150" s="465"/>
      <c r="J150" s="465"/>
      <c r="K150" s="183" t="s">
        <v>185</v>
      </c>
      <c r="O150" s="148"/>
      <c r="P150" s="148"/>
      <c r="S150" s="150"/>
      <c r="T150" s="149"/>
      <c r="U150" s="149"/>
      <c r="Z150" s="148"/>
      <c r="AA150" s="148"/>
    </row>
    <row r="151" spans="1:27" hidden="1">
      <c r="A151" s="181">
        <v>12386</v>
      </c>
      <c r="B151" s="459" t="s">
        <v>300</v>
      </c>
      <c r="C151" s="460"/>
      <c r="D151" s="455" t="s">
        <v>43</v>
      </c>
      <c r="E151" s="456"/>
      <c r="F151" s="180"/>
      <c r="G151" s="465" t="str">
        <f t="shared" si="1"/>
        <v>JÍCHA Tomáš</v>
      </c>
      <c r="H151" s="465"/>
      <c r="I151" s="465"/>
      <c r="J151" s="465"/>
      <c r="K151" s="183" t="s">
        <v>184</v>
      </c>
      <c r="O151" s="148"/>
      <c r="P151" s="148"/>
      <c r="S151" s="150"/>
      <c r="T151" s="149"/>
      <c r="U151" s="149"/>
      <c r="Z151" s="148"/>
      <c r="AA151" s="148"/>
    </row>
    <row r="152" spans="1:27" hidden="1">
      <c r="A152" s="181">
        <v>24714</v>
      </c>
      <c r="B152" s="459" t="s">
        <v>299</v>
      </c>
      <c r="C152" s="460"/>
      <c r="D152" s="455" t="s">
        <v>298</v>
      </c>
      <c r="E152" s="456"/>
      <c r="F152" s="180"/>
      <c r="G152" s="465" t="str">
        <f t="shared" si="1"/>
        <v>JIRÁSKOVÁ Gabriela</v>
      </c>
      <c r="H152" s="465"/>
      <c r="I152" s="465"/>
      <c r="J152" s="465"/>
      <c r="K152" s="183" t="s">
        <v>183</v>
      </c>
      <c r="O152" s="148"/>
      <c r="P152" s="148"/>
      <c r="S152" s="150"/>
      <c r="T152" s="149"/>
      <c r="U152" s="149"/>
      <c r="Z152" s="148"/>
      <c r="AA152" s="148"/>
    </row>
    <row r="153" spans="1:27" hidden="1">
      <c r="A153" s="181">
        <v>2590</v>
      </c>
      <c r="B153" s="459" t="s">
        <v>297</v>
      </c>
      <c r="C153" s="460"/>
      <c r="D153" s="455" t="s">
        <v>28</v>
      </c>
      <c r="E153" s="456"/>
      <c r="F153" s="180"/>
      <c r="G153" s="465" t="str">
        <f t="shared" si="1"/>
        <v>KAPAL  Petr</v>
      </c>
      <c r="H153" s="465"/>
      <c r="I153" s="465"/>
      <c r="J153" s="465"/>
      <c r="K153" s="183" t="s">
        <v>182</v>
      </c>
      <c r="O153" s="148"/>
      <c r="P153" s="148"/>
      <c r="S153" s="150"/>
      <c r="T153" s="149"/>
      <c r="U153" s="149"/>
      <c r="Z153" s="148"/>
      <c r="AA153" s="148"/>
    </row>
    <row r="154" spans="1:27" hidden="1">
      <c r="A154" s="181">
        <v>25607</v>
      </c>
      <c r="B154" s="459" t="s">
        <v>296</v>
      </c>
      <c r="C154" s="460"/>
      <c r="D154" s="455" t="s">
        <v>295</v>
      </c>
      <c r="E154" s="456"/>
      <c r="F154" s="180"/>
      <c r="G154" s="465" t="str">
        <f t="shared" si="1"/>
        <v>KAPROVÁ Ludmila</v>
      </c>
      <c r="H154" s="465"/>
      <c r="I154" s="465"/>
      <c r="J154" s="465"/>
      <c r="K154" s="183" t="s">
        <v>181</v>
      </c>
      <c r="O154" s="148"/>
      <c r="P154" s="148"/>
      <c r="S154" s="150"/>
      <c r="T154" s="149"/>
      <c r="U154" s="149"/>
      <c r="Z154" s="148"/>
      <c r="AA154" s="148"/>
    </row>
    <row r="155" spans="1:27" hidden="1">
      <c r="A155" s="181">
        <v>13398</v>
      </c>
      <c r="B155" s="459" t="s">
        <v>205</v>
      </c>
      <c r="C155" s="460"/>
      <c r="D155" s="455" t="s">
        <v>24</v>
      </c>
      <c r="E155" s="456"/>
      <c r="F155" s="180"/>
      <c r="G155" s="465" t="str">
        <f t="shared" si="1"/>
        <v>MUSIL Ladislav</v>
      </c>
      <c r="H155" s="465"/>
      <c r="I155" s="465"/>
      <c r="J155" s="465"/>
      <c r="K155" s="183" t="s">
        <v>180</v>
      </c>
      <c r="O155" s="148"/>
      <c r="P155" s="148"/>
      <c r="S155" s="150"/>
      <c r="T155" s="149"/>
      <c r="U155" s="149"/>
      <c r="Z155" s="148"/>
      <c r="AA155" s="148"/>
    </row>
    <row r="156" spans="1:27" hidden="1">
      <c r="A156" s="181">
        <v>20059</v>
      </c>
      <c r="B156" s="459" t="s">
        <v>294</v>
      </c>
      <c r="C156" s="460"/>
      <c r="D156" s="455" t="s">
        <v>293</v>
      </c>
      <c r="E156" s="456"/>
      <c r="F156" s="180"/>
      <c r="G156" s="465" t="str">
        <f t="shared" si="1"/>
        <v>SOMOLÍKOVÁ  Emílie</v>
      </c>
      <c r="H156" s="465"/>
      <c r="I156" s="465"/>
      <c r="J156" s="465"/>
      <c r="K156" s="183" t="s">
        <v>179</v>
      </c>
      <c r="O156" s="148"/>
      <c r="P156" s="148"/>
      <c r="S156" s="150"/>
      <c r="T156" s="149"/>
      <c r="U156" s="149"/>
      <c r="Z156" s="148"/>
      <c r="AA156" s="148"/>
    </row>
    <row r="157" spans="1:27" hidden="1">
      <c r="A157" s="181">
        <v>21028</v>
      </c>
      <c r="B157" s="459" t="s">
        <v>292</v>
      </c>
      <c r="C157" s="460"/>
      <c r="D157" s="455" t="s">
        <v>291</v>
      </c>
      <c r="E157" s="456"/>
      <c r="F157" s="180"/>
      <c r="G157" s="465" t="str">
        <f t="shared" si="1"/>
        <v>ŠŤOVÍČEK  Pavel</v>
      </c>
      <c r="H157" s="465"/>
      <c r="I157" s="465"/>
      <c r="J157" s="465"/>
      <c r="K157" s="183" t="s">
        <v>178</v>
      </c>
      <c r="O157" s="148"/>
      <c r="P157" s="148"/>
      <c r="S157" s="150"/>
      <c r="T157" s="149"/>
      <c r="U157" s="149"/>
      <c r="Z157" s="148"/>
      <c r="AA157" s="148"/>
    </row>
    <row r="158" spans="1:27" hidden="1">
      <c r="A158" s="181">
        <v>24715</v>
      </c>
      <c r="B158" s="459" t="s">
        <v>290</v>
      </c>
      <c r="C158" s="460"/>
      <c r="D158" s="455" t="s">
        <v>35</v>
      </c>
      <c r="E158" s="456"/>
      <c r="F158" s="180"/>
      <c r="G158" s="465" t="str">
        <f t="shared" si="1"/>
        <v>VÁCLAVKOVÁ Eva</v>
      </c>
      <c r="H158" s="465"/>
      <c r="I158" s="465"/>
      <c r="J158" s="465"/>
      <c r="K158" s="183" t="s">
        <v>177</v>
      </c>
      <c r="O158" s="148"/>
      <c r="P158" s="148"/>
      <c r="S158" s="150"/>
      <c r="T158" s="149"/>
      <c r="U158" s="149"/>
      <c r="Z158" s="148"/>
      <c r="AA158" s="148"/>
    </row>
    <row r="159" spans="1:27" hidden="1">
      <c r="A159" s="181">
        <v>10974</v>
      </c>
      <c r="B159" s="459" t="s">
        <v>289</v>
      </c>
      <c r="C159" s="460"/>
      <c r="D159" s="455" t="s">
        <v>32</v>
      </c>
      <c r="E159" s="456"/>
      <c r="F159" s="180"/>
      <c r="G159" s="465" t="str">
        <f t="shared" si="1"/>
        <v>ZACHAŘ Čeněk</v>
      </c>
      <c r="H159" s="465"/>
      <c r="I159" s="465"/>
      <c r="J159" s="465"/>
      <c r="K159" s="183" t="s">
        <v>176</v>
      </c>
      <c r="O159" s="148"/>
      <c r="P159" s="148"/>
      <c r="S159" s="150"/>
      <c r="T159" s="149"/>
      <c r="U159" s="149"/>
      <c r="Z159" s="148"/>
      <c r="AA159" s="148"/>
    </row>
    <row r="160" spans="1:27" hidden="1">
      <c r="A160" s="178">
        <v>10912</v>
      </c>
      <c r="B160" s="450" t="s">
        <v>288</v>
      </c>
      <c r="C160" s="451"/>
      <c r="D160" s="452" t="s">
        <v>118</v>
      </c>
      <c r="E160" s="449"/>
      <c r="F160" s="152"/>
      <c r="G160" s="454" t="str">
        <f t="shared" si="1"/>
        <v>ŠMEJKAL  Jaroslav</v>
      </c>
      <c r="H160" s="454"/>
      <c r="I160" s="454"/>
      <c r="J160" s="454"/>
      <c r="K160" s="177" t="s">
        <v>287</v>
      </c>
      <c r="O160" s="148"/>
      <c r="P160" s="148"/>
      <c r="S160" s="150"/>
      <c r="T160" s="149"/>
      <c r="U160" s="149"/>
      <c r="Z160" s="148"/>
      <c r="AA160" s="148"/>
    </row>
    <row r="161" spans="1:27" hidden="1">
      <c r="A161" s="178">
        <v>25485</v>
      </c>
      <c r="B161" s="450" t="s">
        <v>286</v>
      </c>
      <c r="C161" s="451"/>
      <c r="D161" s="452" t="s">
        <v>42</v>
      </c>
      <c r="E161" s="449"/>
      <c r="F161" s="152"/>
      <c r="G161" s="454" t="str">
        <f t="shared" si="1"/>
        <v>NECKÁŘ Jan</v>
      </c>
      <c r="H161" s="454"/>
      <c r="I161" s="454"/>
      <c r="J161" s="454"/>
      <c r="K161" s="177" t="s">
        <v>187</v>
      </c>
      <c r="O161" s="148"/>
      <c r="P161" s="148"/>
      <c r="S161" s="150"/>
      <c r="T161" s="149"/>
      <c r="U161" s="149"/>
      <c r="Z161" s="148"/>
      <c r="AA161" s="148"/>
    </row>
    <row r="162" spans="1:27" hidden="1">
      <c r="A162" s="178">
        <v>19667</v>
      </c>
      <c r="B162" s="450" t="s">
        <v>285</v>
      </c>
      <c r="C162" s="451"/>
      <c r="D162" s="452" t="s">
        <v>244</v>
      </c>
      <c r="E162" s="449"/>
      <c r="F162" s="152"/>
      <c r="G162" s="454" t="str">
        <f t="shared" si="1"/>
        <v>VYKOUKOVÁ Jitka</v>
      </c>
      <c r="H162" s="454"/>
      <c r="I162" s="454"/>
      <c r="J162" s="454"/>
      <c r="K162" s="177" t="s">
        <v>186</v>
      </c>
      <c r="O162" s="148"/>
      <c r="P162" s="148"/>
      <c r="S162" s="150"/>
      <c r="T162" s="149"/>
      <c r="U162" s="149"/>
      <c r="Z162" s="148"/>
      <c r="AA162" s="148"/>
    </row>
    <row r="163" spans="1:27" hidden="1">
      <c r="A163" s="178">
        <v>14557</v>
      </c>
      <c r="B163" s="450" t="s">
        <v>284</v>
      </c>
      <c r="C163" s="451"/>
      <c r="D163" s="452" t="s">
        <v>31</v>
      </c>
      <c r="E163" s="449"/>
      <c r="F163" s="152"/>
      <c r="G163" s="454" t="str">
        <f t="shared" si="1"/>
        <v>PETER Jiří</v>
      </c>
      <c r="H163" s="454"/>
      <c r="I163" s="454"/>
      <c r="J163" s="454"/>
      <c r="K163" s="177" t="s">
        <v>185</v>
      </c>
      <c r="O163" s="148"/>
      <c r="P163" s="148"/>
      <c r="S163" s="150"/>
      <c r="T163" s="149"/>
      <c r="U163" s="149"/>
      <c r="Z163" s="148"/>
      <c r="AA163" s="148"/>
    </row>
    <row r="164" spans="1:27" hidden="1">
      <c r="A164" s="178">
        <v>21413</v>
      </c>
      <c r="B164" s="450" t="s">
        <v>283</v>
      </c>
      <c r="C164" s="451"/>
      <c r="D164" s="452" t="s">
        <v>31</v>
      </c>
      <c r="E164" s="449"/>
      <c r="F164" s="152"/>
      <c r="G164" s="454" t="str">
        <f t="shared" si="1"/>
        <v>HAKEN Jiří</v>
      </c>
      <c r="H164" s="454"/>
      <c r="I164" s="454"/>
      <c r="J164" s="454"/>
      <c r="K164" s="177" t="s">
        <v>184</v>
      </c>
      <c r="O164" s="148"/>
      <c r="P164" s="148"/>
      <c r="S164" s="150"/>
      <c r="T164" s="149"/>
      <c r="U164" s="149"/>
      <c r="Z164" s="148"/>
      <c r="AA164" s="148"/>
    </row>
    <row r="165" spans="1:27" hidden="1">
      <c r="A165" s="178">
        <v>1087</v>
      </c>
      <c r="B165" s="450" t="s">
        <v>282</v>
      </c>
      <c r="C165" s="451"/>
      <c r="D165" s="452" t="s">
        <v>281</v>
      </c>
      <c r="E165" s="449"/>
      <c r="F165" s="152"/>
      <c r="G165" s="454" t="str">
        <f t="shared" si="1"/>
        <v>PYTLÍKOVÁ Květa</v>
      </c>
      <c r="H165" s="454"/>
      <c r="I165" s="454"/>
      <c r="J165" s="454"/>
      <c r="K165" s="177" t="s">
        <v>183</v>
      </c>
      <c r="O165" s="148"/>
      <c r="P165" s="148"/>
      <c r="S165" s="150"/>
      <c r="T165" s="149"/>
      <c r="U165" s="149"/>
      <c r="Z165" s="148"/>
      <c r="AA165" s="148"/>
    </row>
    <row r="166" spans="1:27" hidden="1">
      <c r="A166" s="178">
        <v>1305</v>
      </c>
      <c r="B166" s="450" t="s">
        <v>280</v>
      </c>
      <c r="C166" s="451"/>
      <c r="D166" s="452" t="s">
        <v>85</v>
      </c>
      <c r="E166" s="449"/>
      <c r="F166" s="152"/>
      <c r="G166" s="454" t="str">
        <f t="shared" si="1"/>
        <v>MANSFELDOVÁ Jiřina</v>
      </c>
      <c r="H166" s="454"/>
      <c r="I166" s="454"/>
      <c r="J166" s="454"/>
      <c r="K166" s="177" t="s">
        <v>182</v>
      </c>
      <c r="O166" s="148"/>
      <c r="P166" s="148"/>
      <c r="S166" s="150"/>
      <c r="T166" s="149"/>
      <c r="U166" s="149"/>
      <c r="Z166" s="148"/>
      <c r="AA166" s="148"/>
    </row>
    <row r="167" spans="1:27" hidden="1">
      <c r="A167" s="178">
        <v>14349</v>
      </c>
      <c r="B167" s="467" t="s">
        <v>279</v>
      </c>
      <c r="C167" s="468"/>
      <c r="D167" s="463" t="s">
        <v>244</v>
      </c>
      <c r="E167" s="464"/>
      <c r="F167" s="152"/>
      <c r="G167" s="454" t="str">
        <f t="shared" si="1"/>
        <v>RUNTSCHOVÁ Jitka</v>
      </c>
      <c r="H167" s="454"/>
      <c r="I167" s="454"/>
      <c r="J167" s="454"/>
      <c r="K167" s="177" t="s">
        <v>181</v>
      </c>
      <c r="O167" s="148"/>
      <c r="P167" s="148"/>
      <c r="S167" s="150"/>
      <c r="T167" s="149"/>
      <c r="U167" s="149"/>
      <c r="Z167" s="148"/>
      <c r="AA167" s="148"/>
    </row>
    <row r="168" spans="1:27" hidden="1">
      <c r="A168" s="178">
        <v>15944</v>
      </c>
      <c r="B168" s="450" t="s">
        <v>278</v>
      </c>
      <c r="C168" s="451"/>
      <c r="D168" s="452" t="s">
        <v>119</v>
      </c>
      <c r="E168" s="449"/>
      <c r="F168" s="152"/>
      <c r="G168" s="454" t="str">
        <f t="shared" si="1"/>
        <v>PYTLÍK Jakub</v>
      </c>
      <c r="H168" s="454"/>
      <c r="I168" s="454"/>
      <c r="J168" s="454"/>
      <c r="K168" s="177" t="s">
        <v>180</v>
      </c>
      <c r="O168" s="148"/>
      <c r="P168" s="148"/>
      <c r="S168" s="150"/>
      <c r="T168" s="149"/>
      <c r="U168" s="149"/>
      <c r="Z168" s="148"/>
      <c r="AA168" s="148"/>
    </row>
    <row r="169" spans="1:27" hidden="1">
      <c r="A169" s="178"/>
      <c r="B169" s="450"/>
      <c r="C169" s="451"/>
      <c r="D169" s="448"/>
      <c r="E169" s="449"/>
      <c r="F169" s="152"/>
      <c r="G169" s="454" t="str">
        <f t="shared" si="1"/>
        <v xml:space="preserve"> </v>
      </c>
      <c r="H169" s="454"/>
      <c r="I169" s="454"/>
      <c r="J169" s="454"/>
      <c r="K169" s="177" t="s">
        <v>179</v>
      </c>
      <c r="O169" s="148"/>
      <c r="P169" s="148"/>
      <c r="S169" s="150"/>
      <c r="T169" s="149"/>
      <c r="U169" s="149"/>
      <c r="Z169" s="148"/>
      <c r="AA169" s="148"/>
    </row>
    <row r="170" spans="1:27" hidden="1">
      <c r="A170" s="181">
        <v>19845</v>
      </c>
      <c r="B170" s="459" t="s">
        <v>277</v>
      </c>
      <c r="C170" s="460"/>
      <c r="D170" s="455" t="s">
        <v>276</v>
      </c>
      <c r="E170" s="456"/>
      <c r="F170" s="180"/>
      <c r="G170" s="465" t="str">
        <f t="shared" si="1"/>
        <v>VÁVRA Ivo</v>
      </c>
      <c r="H170" s="465"/>
      <c r="I170" s="465"/>
      <c r="J170" s="465"/>
      <c r="K170" s="183" t="s">
        <v>275</v>
      </c>
      <c r="O170" s="148"/>
      <c r="P170" s="148"/>
      <c r="S170" s="150"/>
      <c r="T170" s="149"/>
      <c r="U170" s="149"/>
      <c r="Z170" s="148"/>
      <c r="AA170" s="148"/>
    </row>
    <row r="171" spans="1:27" hidden="1">
      <c r="A171" s="181">
        <v>823</v>
      </c>
      <c r="B171" s="459" t="s">
        <v>274</v>
      </c>
      <c r="C171" s="460"/>
      <c r="D171" s="455" t="s">
        <v>239</v>
      </c>
      <c r="E171" s="456"/>
      <c r="F171" s="180"/>
      <c r="G171" s="465" t="str">
        <f t="shared" ref="G171:G202" si="2">CONCATENATE(B171," ",D171)</f>
        <v>MYŠIČKOVÁ Jana</v>
      </c>
      <c r="H171" s="465"/>
      <c r="I171" s="465"/>
      <c r="J171" s="465"/>
      <c r="K171" s="183" t="s">
        <v>187</v>
      </c>
      <c r="O171" s="148"/>
      <c r="P171" s="148"/>
      <c r="S171" s="150"/>
      <c r="T171" s="149"/>
      <c r="U171" s="149"/>
      <c r="Z171" s="148"/>
      <c r="AA171" s="148"/>
    </row>
    <row r="172" spans="1:27" hidden="1">
      <c r="A172" s="181">
        <v>9966</v>
      </c>
      <c r="B172" s="459" t="s">
        <v>273</v>
      </c>
      <c r="C172" s="460"/>
      <c r="D172" s="455" t="s">
        <v>118</v>
      </c>
      <c r="E172" s="456"/>
      <c r="F172" s="180"/>
      <c r="G172" s="465" t="str">
        <f t="shared" si="2"/>
        <v>BĚLOHLÁVEK Jaroslav</v>
      </c>
      <c r="H172" s="465"/>
      <c r="I172" s="465"/>
      <c r="J172" s="465"/>
      <c r="K172" s="183" t="s">
        <v>186</v>
      </c>
      <c r="O172" s="148"/>
      <c r="P172" s="148"/>
      <c r="S172" s="150"/>
      <c r="T172" s="149"/>
      <c r="U172" s="149"/>
      <c r="Z172" s="148"/>
      <c r="AA172" s="148"/>
    </row>
    <row r="173" spans="1:27" hidden="1">
      <c r="A173" s="181">
        <v>1372</v>
      </c>
      <c r="B173" s="459" t="s">
        <v>272</v>
      </c>
      <c r="C173" s="460"/>
      <c r="D173" s="455" t="s">
        <v>31</v>
      </c>
      <c r="E173" s="456"/>
      <c r="F173" s="180"/>
      <c r="G173" s="465" t="str">
        <f t="shared" si="2"/>
        <v>VILÍMOVSKÝ Jiří</v>
      </c>
      <c r="H173" s="465"/>
      <c r="I173" s="465"/>
      <c r="J173" s="465"/>
      <c r="K173" s="183" t="s">
        <v>185</v>
      </c>
      <c r="O173" s="148"/>
      <c r="P173" s="148"/>
      <c r="S173" s="150"/>
      <c r="T173" s="149"/>
      <c r="U173" s="149"/>
      <c r="Z173" s="148"/>
      <c r="AA173" s="148"/>
    </row>
    <row r="174" spans="1:27" hidden="1">
      <c r="A174" s="181">
        <v>1366</v>
      </c>
      <c r="B174" s="459" t="s">
        <v>257</v>
      </c>
      <c r="C174" s="460"/>
      <c r="D174" s="455" t="s">
        <v>211</v>
      </c>
      <c r="E174" s="456"/>
      <c r="F174" s="180"/>
      <c r="G174" s="465" t="str">
        <f t="shared" si="2"/>
        <v>STRNAD Vladimír</v>
      </c>
      <c r="H174" s="465"/>
      <c r="I174" s="465"/>
      <c r="J174" s="465"/>
      <c r="K174" s="183" t="s">
        <v>184</v>
      </c>
      <c r="O174" s="148"/>
      <c r="P174" s="148"/>
      <c r="S174" s="150"/>
      <c r="T174" s="149"/>
      <c r="U174" s="149"/>
      <c r="Z174" s="148"/>
      <c r="AA174" s="148"/>
    </row>
    <row r="175" spans="1:27" hidden="1">
      <c r="A175" s="181">
        <v>834</v>
      </c>
      <c r="B175" s="459" t="s">
        <v>271</v>
      </c>
      <c r="C175" s="460"/>
      <c r="D175" s="455" t="s">
        <v>270</v>
      </c>
      <c r="E175" s="456"/>
      <c r="F175" s="180"/>
      <c r="G175" s="465" t="str">
        <f t="shared" si="2"/>
        <v>ŠPIČKOVÁ  Johana</v>
      </c>
      <c r="H175" s="465"/>
      <c r="I175" s="465"/>
      <c r="J175" s="465"/>
      <c r="K175" s="183" t="s">
        <v>183</v>
      </c>
      <c r="O175" s="148"/>
      <c r="P175" s="148"/>
      <c r="S175" s="150"/>
      <c r="T175" s="149"/>
      <c r="U175" s="149"/>
      <c r="Z175" s="148"/>
      <c r="AA175" s="148"/>
    </row>
    <row r="176" spans="1:27" hidden="1">
      <c r="A176" s="181">
        <v>13850</v>
      </c>
      <c r="B176" s="459" t="s">
        <v>269</v>
      </c>
      <c r="C176" s="460"/>
      <c r="D176" s="455" t="s">
        <v>122</v>
      </c>
      <c r="E176" s="456"/>
      <c r="F176" s="180"/>
      <c r="G176" s="465" t="str">
        <f t="shared" si="2"/>
        <v>WOLF Karel</v>
      </c>
      <c r="H176" s="465"/>
      <c r="I176" s="465"/>
      <c r="J176" s="465"/>
      <c r="K176" s="183" t="s">
        <v>182</v>
      </c>
      <c r="O176" s="148"/>
      <c r="P176" s="148"/>
      <c r="S176" s="150"/>
      <c r="T176" s="149"/>
      <c r="U176" s="149"/>
      <c r="Z176" s="148"/>
      <c r="AA176" s="148"/>
    </row>
    <row r="177" spans="1:27" hidden="1">
      <c r="A177" s="181">
        <v>21853</v>
      </c>
      <c r="B177" s="459" t="s">
        <v>268</v>
      </c>
      <c r="C177" s="460"/>
      <c r="D177" s="455" t="s">
        <v>122</v>
      </c>
      <c r="E177" s="456"/>
      <c r="F177" s="180"/>
      <c r="G177" s="465" t="str">
        <f t="shared" si="2"/>
        <v>SVITAVSKÝ Karel</v>
      </c>
      <c r="H177" s="465"/>
      <c r="I177" s="465"/>
      <c r="J177" s="465"/>
      <c r="K177" s="183" t="s">
        <v>181</v>
      </c>
      <c r="O177" s="148"/>
      <c r="P177" s="148"/>
      <c r="S177" s="150"/>
      <c r="T177" s="149"/>
      <c r="U177" s="149"/>
      <c r="Z177" s="148"/>
      <c r="AA177" s="148"/>
    </row>
    <row r="178" spans="1:27" hidden="1">
      <c r="A178" s="181"/>
      <c r="B178" s="459"/>
      <c r="C178" s="460"/>
      <c r="D178" s="455"/>
      <c r="E178" s="456"/>
      <c r="F178" s="180"/>
      <c r="G178" s="465" t="str">
        <f t="shared" si="2"/>
        <v xml:space="preserve"> </v>
      </c>
      <c r="H178" s="465"/>
      <c r="I178" s="465"/>
      <c r="J178" s="465"/>
      <c r="K178" s="183" t="s">
        <v>180</v>
      </c>
      <c r="O178" s="148"/>
      <c r="P178" s="148"/>
      <c r="S178" s="150"/>
      <c r="T178" s="149"/>
      <c r="U178" s="149"/>
      <c r="Z178" s="148"/>
      <c r="AA178" s="148"/>
    </row>
    <row r="179" spans="1:27" hidden="1">
      <c r="A179" s="181"/>
      <c r="B179" s="459"/>
      <c r="C179" s="460"/>
      <c r="D179" s="455"/>
      <c r="E179" s="456"/>
      <c r="F179" s="180"/>
      <c r="G179" s="465" t="str">
        <f t="shared" si="2"/>
        <v xml:space="preserve"> </v>
      </c>
      <c r="H179" s="465"/>
      <c r="I179" s="465"/>
      <c r="J179" s="465"/>
      <c r="K179" s="183" t="s">
        <v>179</v>
      </c>
      <c r="O179" s="148"/>
      <c r="P179" s="148"/>
      <c r="S179" s="150"/>
      <c r="T179" s="149"/>
      <c r="U179" s="149"/>
      <c r="Z179" s="148"/>
      <c r="AA179" s="148"/>
    </row>
    <row r="180" spans="1:27" hidden="1">
      <c r="A180" s="178">
        <v>15064</v>
      </c>
      <c r="B180" s="450" t="s">
        <v>267</v>
      </c>
      <c r="C180" s="451"/>
      <c r="D180" s="448" t="s">
        <v>38</v>
      </c>
      <c r="E180" s="449"/>
      <c r="F180" s="152"/>
      <c r="G180" s="454" t="str">
        <f t="shared" si="2"/>
        <v>CEPL Zdeněk</v>
      </c>
      <c r="H180" s="454"/>
      <c r="I180" s="454"/>
      <c r="J180" s="454"/>
      <c r="K180" s="177" t="s">
        <v>266</v>
      </c>
      <c r="O180" s="148"/>
      <c r="P180" s="148"/>
      <c r="S180" s="150"/>
      <c r="T180" s="149"/>
      <c r="U180" s="149"/>
      <c r="Z180" s="148"/>
      <c r="AA180" s="148"/>
    </row>
    <row r="181" spans="1:27" hidden="1">
      <c r="A181" s="178">
        <v>23740</v>
      </c>
      <c r="B181" s="450" t="s">
        <v>265</v>
      </c>
      <c r="C181" s="451"/>
      <c r="D181" s="448" t="s">
        <v>82</v>
      </c>
      <c r="E181" s="449"/>
      <c r="F181" s="152"/>
      <c r="G181" s="454" t="str">
        <f t="shared" si="2"/>
        <v>ČERNÝ Milan</v>
      </c>
      <c r="H181" s="454"/>
      <c r="I181" s="454"/>
      <c r="J181" s="454"/>
      <c r="K181" s="177" t="s">
        <v>187</v>
      </c>
      <c r="O181" s="148"/>
      <c r="P181" s="148"/>
      <c r="S181" s="150"/>
      <c r="T181" s="149"/>
      <c r="U181" s="149"/>
      <c r="Z181" s="148"/>
      <c r="AA181" s="148"/>
    </row>
    <row r="182" spans="1:27" hidden="1">
      <c r="A182" s="178">
        <v>16602</v>
      </c>
      <c r="B182" s="450" t="s">
        <v>264</v>
      </c>
      <c r="C182" s="451"/>
      <c r="D182" s="448" t="s">
        <v>263</v>
      </c>
      <c r="E182" s="449"/>
      <c r="F182" s="152"/>
      <c r="G182" s="454" t="str">
        <f t="shared" si="2"/>
        <v>FIKEJZL Vít</v>
      </c>
      <c r="H182" s="454"/>
      <c r="I182" s="454"/>
      <c r="J182" s="454"/>
      <c r="K182" s="177" t="s">
        <v>186</v>
      </c>
      <c r="O182" s="148"/>
      <c r="P182" s="148"/>
      <c r="S182" s="150"/>
      <c r="T182" s="149"/>
      <c r="U182" s="149"/>
      <c r="Z182" s="148"/>
      <c r="AA182" s="148"/>
    </row>
    <row r="183" spans="1:27" hidden="1">
      <c r="A183" s="178">
        <v>13363</v>
      </c>
      <c r="B183" s="450" t="s">
        <v>262</v>
      </c>
      <c r="C183" s="451"/>
      <c r="D183" s="448" t="s">
        <v>31</v>
      </c>
      <c r="E183" s="449"/>
      <c r="F183" s="152"/>
      <c r="G183" s="454" t="str">
        <f t="shared" si="2"/>
        <v>LANKAŠ Jiří</v>
      </c>
      <c r="H183" s="454"/>
      <c r="I183" s="454"/>
      <c r="J183" s="454"/>
      <c r="K183" s="177" t="s">
        <v>185</v>
      </c>
      <c r="O183" s="148"/>
      <c r="P183" s="148"/>
      <c r="S183" s="150"/>
      <c r="T183" s="149"/>
      <c r="U183" s="149"/>
      <c r="Z183" s="148"/>
      <c r="AA183" s="148"/>
    </row>
    <row r="184" spans="1:27" hidden="1">
      <c r="A184" s="178">
        <v>23739</v>
      </c>
      <c r="B184" s="450" t="s">
        <v>261</v>
      </c>
      <c r="C184" s="451"/>
      <c r="D184" s="448" t="s">
        <v>31</v>
      </c>
      <c r="E184" s="449"/>
      <c r="F184" s="152"/>
      <c r="G184" s="454" t="str">
        <f t="shared" si="2"/>
        <v>NEUMAJER Jiří</v>
      </c>
      <c r="H184" s="454"/>
      <c r="I184" s="454"/>
      <c r="J184" s="454"/>
      <c r="K184" s="177" t="s">
        <v>184</v>
      </c>
      <c r="O184" s="148"/>
      <c r="P184" s="148"/>
      <c r="S184" s="150"/>
      <c r="T184" s="149"/>
      <c r="U184" s="149"/>
      <c r="Z184" s="148"/>
      <c r="AA184" s="148"/>
    </row>
    <row r="185" spans="1:27" hidden="1">
      <c r="A185" s="178">
        <v>1134</v>
      </c>
      <c r="B185" s="450" t="s">
        <v>260</v>
      </c>
      <c r="C185" s="451"/>
      <c r="D185" s="448" t="s">
        <v>27</v>
      </c>
      <c r="E185" s="449"/>
      <c r="F185" s="152"/>
      <c r="G185" s="454" t="str">
        <f t="shared" si="2"/>
        <v>VIKTORIN Miroslav</v>
      </c>
      <c r="H185" s="454"/>
      <c r="I185" s="454"/>
      <c r="J185" s="454"/>
      <c r="K185" s="177" t="s">
        <v>183</v>
      </c>
      <c r="O185" s="148"/>
      <c r="P185" s="148"/>
      <c r="S185" s="150"/>
      <c r="T185" s="149"/>
      <c r="U185" s="149"/>
      <c r="Z185" s="148"/>
      <c r="AA185" s="148"/>
    </row>
    <row r="186" spans="1:27" hidden="1">
      <c r="A186" s="178">
        <v>13562</v>
      </c>
      <c r="B186" s="450" t="s">
        <v>259</v>
      </c>
      <c r="C186" s="451"/>
      <c r="D186" s="448" t="s">
        <v>23</v>
      </c>
      <c r="E186" s="449"/>
      <c r="F186" s="152"/>
      <c r="G186" s="454" t="str">
        <f t="shared" si="2"/>
        <v>SVOBODOVÁ  Kamila</v>
      </c>
      <c r="H186" s="454"/>
      <c r="I186" s="454"/>
      <c r="J186" s="454"/>
      <c r="K186" s="177" t="s">
        <v>182</v>
      </c>
      <c r="O186" s="148"/>
      <c r="P186" s="148"/>
      <c r="S186" s="150"/>
      <c r="T186" s="149"/>
      <c r="U186" s="149"/>
      <c r="Z186" s="148"/>
      <c r="AA186" s="148"/>
    </row>
    <row r="187" spans="1:27" hidden="1">
      <c r="A187" s="178">
        <v>19554</v>
      </c>
      <c r="B187" s="450" t="s">
        <v>258</v>
      </c>
      <c r="C187" s="451"/>
      <c r="D187" s="448" t="s">
        <v>42</v>
      </c>
      <c r="E187" s="449"/>
      <c r="F187" s="152"/>
      <c r="G187" s="454" t="str">
        <f t="shared" si="2"/>
        <v>VÁCHA Jan</v>
      </c>
      <c r="H187" s="454"/>
      <c r="I187" s="454"/>
      <c r="J187" s="454"/>
      <c r="K187" s="177" t="s">
        <v>181</v>
      </c>
      <c r="O187" s="148"/>
      <c r="P187" s="148"/>
      <c r="S187" s="150"/>
      <c r="T187" s="149"/>
      <c r="U187" s="149"/>
      <c r="Z187" s="148"/>
      <c r="AA187" s="148"/>
    </row>
    <row r="188" spans="1:27" hidden="1">
      <c r="A188" s="178"/>
      <c r="B188" s="450"/>
      <c r="C188" s="451"/>
      <c r="D188" s="448"/>
      <c r="E188" s="449"/>
      <c r="F188" s="152"/>
      <c r="G188" s="454" t="str">
        <f t="shared" si="2"/>
        <v xml:space="preserve"> </v>
      </c>
      <c r="H188" s="454"/>
      <c r="I188" s="454"/>
      <c r="J188" s="454"/>
      <c r="K188" s="177" t="s">
        <v>180</v>
      </c>
      <c r="O188" s="148"/>
      <c r="P188" s="148"/>
      <c r="S188" s="150"/>
      <c r="T188" s="149"/>
      <c r="U188" s="149"/>
      <c r="Z188" s="148"/>
      <c r="AA188" s="148"/>
    </row>
    <row r="189" spans="1:27" hidden="1">
      <c r="A189" s="178"/>
      <c r="B189" s="450"/>
      <c r="C189" s="451"/>
      <c r="D189" s="448"/>
      <c r="E189" s="449"/>
      <c r="F189" s="152"/>
      <c r="G189" s="454" t="str">
        <f t="shared" si="2"/>
        <v xml:space="preserve"> </v>
      </c>
      <c r="H189" s="454"/>
      <c r="I189" s="454"/>
      <c r="J189" s="454"/>
      <c r="K189" s="177" t="s">
        <v>179</v>
      </c>
      <c r="O189" s="148"/>
      <c r="P189" s="148"/>
      <c r="S189" s="150"/>
      <c r="T189" s="149"/>
      <c r="U189" s="149"/>
      <c r="Z189" s="148"/>
      <c r="AA189" s="148"/>
    </row>
    <row r="190" spans="1:27" hidden="1">
      <c r="A190" s="181">
        <v>1441</v>
      </c>
      <c r="B190" s="459" t="s">
        <v>257</v>
      </c>
      <c r="C190" s="460"/>
      <c r="D190" s="455" t="s">
        <v>256</v>
      </c>
      <c r="E190" s="456"/>
      <c r="F190" s="180"/>
      <c r="G190" s="566" t="str">
        <f t="shared" si="2"/>
        <v>STRNAD Bohumil</v>
      </c>
      <c r="H190" s="566"/>
      <c r="I190" s="566"/>
      <c r="J190" s="566"/>
      <c r="K190" s="183" t="s">
        <v>255</v>
      </c>
      <c r="O190" s="148"/>
      <c r="P190" s="148"/>
      <c r="S190" s="150"/>
      <c r="T190" s="149"/>
      <c r="U190" s="149"/>
      <c r="Z190" s="148"/>
      <c r="AA190" s="148"/>
    </row>
    <row r="191" spans="1:27" hidden="1">
      <c r="A191" s="181">
        <v>25398</v>
      </c>
      <c r="B191" s="459" t="s">
        <v>254</v>
      </c>
      <c r="C191" s="460"/>
      <c r="D191" s="455" t="s">
        <v>253</v>
      </c>
      <c r="E191" s="456"/>
      <c r="F191" s="180"/>
      <c r="G191" s="566" t="str">
        <f t="shared" si="2"/>
        <v>ŽĎÁREK Václav</v>
      </c>
      <c r="H191" s="566"/>
      <c r="I191" s="566"/>
      <c r="J191" s="566"/>
      <c r="K191" s="183" t="s">
        <v>187</v>
      </c>
      <c r="O191" s="148"/>
      <c r="P191" s="148"/>
      <c r="S191" s="150"/>
      <c r="T191" s="149"/>
      <c r="U191" s="149"/>
      <c r="Z191" s="148"/>
      <c r="AA191" s="148"/>
    </row>
    <row r="192" spans="1:27" hidden="1">
      <c r="A192" s="181">
        <v>22254</v>
      </c>
      <c r="B192" s="459" t="s">
        <v>252</v>
      </c>
      <c r="C192" s="460"/>
      <c r="D192" s="455" t="s">
        <v>251</v>
      </c>
      <c r="E192" s="456"/>
      <c r="F192" s="180"/>
      <c r="G192" s="566" t="str">
        <f t="shared" si="2"/>
        <v>TRUKSA Michal</v>
      </c>
      <c r="H192" s="566"/>
      <c r="I192" s="566"/>
      <c r="J192" s="566"/>
      <c r="K192" s="183" t="s">
        <v>186</v>
      </c>
      <c r="O192" s="148"/>
      <c r="P192" s="148"/>
      <c r="S192" s="150"/>
      <c r="T192" s="149"/>
      <c r="U192" s="149"/>
      <c r="Z192" s="148"/>
      <c r="AA192" s="148"/>
    </row>
    <row r="193" spans="1:27" hidden="1">
      <c r="A193" s="181">
        <v>25538</v>
      </c>
      <c r="B193" s="459" t="s">
        <v>250</v>
      </c>
      <c r="C193" s="460"/>
      <c r="D193" s="455" t="s">
        <v>91</v>
      </c>
      <c r="E193" s="456"/>
      <c r="F193" s="180"/>
      <c r="G193" s="566" t="str">
        <f t="shared" si="2"/>
        <v>BRODIL František</v>
      </c>
      <c r="H193" s="566"/>
      <c r="I193" s="566"/>
      <c r="J193" s="566"/>
      <c r="K193" s="183" t="s">
        <v>185</v>
      </c>
      <c r="O193" s="148"/>
      <c r="P193" s="148"/>
      <c r="S193" s="150"/>
      <c r="T193" s="149"/>
      <c r="U193" s="149"/>
      <c r="Z193" s="148"/>
      <c r="AA193" s="148"/>
    </row>
    <row r="194" spans="1:27" hidden="1">
      <c r="A194" s="181">
        <v>22253</v>
      </c>
      <c r="B194" s="459" t="s">
        <v>249</v>
      </c>
      <c r="C194" s="460"/>
      <c r="D194" s="455" t="s">
        <v>237</v>
      </c>
      <c r="E194" s="456"/>
      <c r="F194" s="180"/>
      <c r="G194" s="566" t="str">
        <f t="shared" si="2"/>
        <v>ŠPAČKOVÁ Lenka</v>
      </c>
      <c r="H194" s="566"/>
      <c r="I194" s="566"/>
      <c r="J194" s="566"/>
      <c r="K194" s="183" t="s">
        <v>184</v>
      </c>
      <c r="O194" s="148"/>
      <c r="P194" s="148"/>
      <c r="S194" s="150"/>
      <c r="T194" s="149"/>
      <c r="U194" s="149"/>
      <c r="Z194" s="148"/>
      <c r="AA194" s="148"/>
    </row>
    <row r="195" spans="1:27" hidden="1">
      <c r="A195" s="181">
        <v>1444</v>
      </c>
      <c r="B195" s="459" t="s">
        <v>248</v>
      </c>
      <c r="C195" s="460"/>
      <c r="D195" s="455" t="s">
        <v>28</v>
      </c>
      <c r="E195" s="456"/>
      <c r="F195" s="180"/>
      <c r="G195" s="566" t="str">
        <f t="shared" si="2"/>
        <v>ŠTĚRBA Petr</v>
      </c>
      <c r="H195" s="566"/>
      <c r="I195" s="566"/>
      <c r="J195" s="566"/>
      <c r="K195" s="183" t="s">
        <v>183</v>
      </c>
      <c r="O195" s="148"/>
      <c r="P195" s="148"/>
      <c r="S195" s="150"/>
      <c r="T195" s="149"/>
      <c r="U195" s="149"/>
      <c r="Z195" s="148"/>
      <c r="AA195" s="148"/>
    </row>
    <row r="196" spans="1:27" hidden="1">
      <c r="A196" s="181">
        <v>5013</v>
      </c>
      <c r="B196" s="459" t="s">
        <v>247</v>
      </c>
      <c r="C196" s="460"/>
      <c r="D196" s="455" t="s">
        <v>122</v>
      </c>
      <c r="E196" s="456"/>
      <c r="F196" s="180"/>
      <c r="G196" s="566" t="str">
        <f t="shared" si="2"/>
        <v>TOMSA Karel</v>
      </c>
      <c r="H196" s="566"/>
      <c r="I196" s="566"/>
      <c r="J196" s="566"/>
      <c r="K196" s="183" t="s">
        <v>182</v>
      </c>
      <c r="O196" s="148"/>
      <c r="P196" s="148"/>
      <c r="S196" s="150"/>
      <c r="T196" s="149"/>
      <c r="U196" s="149"/>
      <c r="Z196" s="148"/>
      <c r="AA196" s="148"/>
    </row>
    <row r="197" spans="1:27" hidden="1">
      <c r="A197" s="181">
        <v>22252</v>
      </c>
      <c r="B197" s="459" t="s">
        <v>246</v>
      </c>
      <c r="C197" s="460"/>
      <c r="D197" s="455" t="s">
        <v>83</v>
      </c>
      <c r="E197" s="456"/>
      <c r="F197" s="180"/>
      <c r="G197" s="566" t="str">
        <f t="shared" si="2"/>
        <v>TOŽIČKA Martin</v>
      </c>
      <c r="H197" s="566"/>
      <c r="I197" s="566"/>
      <c r="J197" s="566"/>
      <c r="K197" s="183" t="s">
        <v>181</v>
      </c>
      <c r="O197" s="148"/>
      <c r="P197" s="148"/>
      <c r="S197" s="150"/>
      <c r="T197" s="149"/>
      <c r="U197" s="149"/>
      <c r="Z197" s="148"/>
      <c r="AA197" s="148"/>
    </row>
    <row r="198" spans="1:27" hidden="1">
      <c r="A198" s="181">
        <v>5778</v>
      </c>
      <c r="B198" s="459" t="s">
        <v>245</v>
      </c>
      <c r="C198" s="460"/>
      <c r="D198" s="455" t="s">
        <v>244</v>
      </c>
      <c r="E198" s="456"/>
      <c r="F198" s="180"/>
      <c r="G198" s="566" t="str">
        <f t="shared" si="2"/>
        <v>RADOSTOVÁ Jitka</v>
      </c>
      <c r="H198" s="566"/>
      <c r="I198" s="566"/>
      <c r="J198" s="566"/>
      <c r="K198" s="183" t="s">
        <v>180</v>
      </c>
      <c r="O198" s="148"/>
      <c r="P198" s="148"/>
      <c r="S198" s="150"/>
      <c r="T198" s="149"/>
      <c r="U198" s="149"/>
      <c r="Z198" s="148"/>
      <c r="AA198" s="148"/>
    </row>
    <row r="199" spans="1:27" hidden="1">
      <c r="A199" s="181"/>
      <c r="B199" s="459"/>
      <c r="C199" s="460"/>
      <c r="D199" s="455"/>
      <c r="E199" s="456"/>
      <c r="F199" s="180"/>
      <c r="G199" s="566" t="str">
        <f t="shared" si="2"/>
        <v xml:space="preserve"> </v>
      </c>
      <c r="H199" s="566"/>
      <c r="I199" s="566"/>
      <c r="J199" s="566"/>
      <c r="K199" s="183" t="s">
        <v>179</v>
      </c>
      <c r="O199" s="148"/>
      <c r="P199" s="148"/>
      <c r="S199" s="150"/>
      <c r="T199" s="149"/>
      <c r="U199" s="149"/>
      <c r="Z199" s="148"/>
      <c r="AA199" s="148"/>
    </row>
    <row r="200" spans="1:27" hidden="1">
      <c r="A200" s="178">
        <v>15542</v>
      </c>
      <c r="B200" s="450" t="s">
        <v>243</v>
      </c>
      <c r="C200" s="451"/>
      <c r="D200" s="452" t="s">
        <v>242</v>
      </c>
      <c r="E200" s="449"/>
      <c r="F200" s="152"/>
      <c r="G200" s="454" t="str">
        <f t="shared" si="2"/>
        <v>KELLNER Miloslav</v>
      </c>
      <c r="H200" s="454"/>
      <c r="I200" s="454"/>
      <c r="J200" s="454"/>
      <c r="K200" s="177" t="s">
        <v>241</v>
      </c>
      <c r="O200" s="148"/>
      <c r="P200" s="148"/>
      <c r="S200" s="150"/>
      <c r="T200" s="149"/>
      <c r="U200" s="149"/>
      <c r="Z200" s="148"/>
      <c r="AA200" s="148"/>
    </row>
    <row r="201" spans="1:27" hidden="1">
      <c r="A201" s="178">
        <v>20100</v>
      </c>
      <c r="B201" s="450" t="s">
        <v>240</v>
      </c>
      <c r="C201" s="451"/>
      <c r="D201" s="452" t="s">
        <v>239</v>
      </c>
      <c r="E201" s="449"/>
      <c r="F201" s="152"/>
      <c r="G201" s="454" t="str">
        <f t="shared" si="2"/>
        <v>VALENTOVÁ  Jana</v>
      </c>
      <c r="H201" s="454"/>
      <c r="I201" s="454"/>
      <c r="J201" s="454"/>
      <c r="K201" s="177" t="s">
        <v>187</v>
      </c>
      <c r="O201" s="148"/>
      <c r="P201" s="148"/>
      <c r="S201" s="150"/>
      <c r="T201" s="149"/>
      <c r="U201" s="149"/>
      <c r="Z201" s="148"/>
      <c r="AA201" s="148"/>
    </row>
    <row r="202" spans="1:27" hidden="1">
      <c r="A202" s="178">
        <v>15538</v>
      </c>
      <c r="B202" s="450" t="s">
        <v>238</v>
      </c>
      <c r="C202" s="451"/>
      <c r="D202" s="452" t="s">
        <v>237</v>
      </c>
      <c r="E202" s="449"/>
      <c r="F202" s="152"/>
      <c r="G202" s="454" t="str">
        <f t="shared" si="2"/>
        <v>KRAUSOVÁ Lenka</v>
      </c>
      <c r="H202" s="454"/>
      <c r="I202" s="454"/>
      <c r="J202" s="454"/>
      <c r="K202" s="177" t="s">
        <v>186</v>
      </c>
      <c r="O202" s="148"/>
      <c r="P202" s="148"/>
      <c r="S202" s="150"/>
      <c r="T202" s="149"/>
      <c r="U202" s="149"/>
      <c r="Z202" s="148"/>
      <c r="AA202" s="148"/>
    </row>
    <row r="203" spans="1:27" hidden="1">
      <c r="A203" s="178">
        <v>15539</v>
      </c>
      <c r="B203" s="450" t="s">
        <v>236</v>
      </c>
      <c r="C203" s="451"/>
      <c r="D203" s="452" t="s">
        <v>24</v>
      </c>
      <c r="E203" s="449"/>
      <c r="F203" s="152"/>
      <c r="G203" s="454" t="str">
        <f t="shared" ref="G203:G234" si="3">CONCATENATE(B203," ",D203)</f>
        <v>HOLEČEK Ladislav</v>
      </c>
      <c r="H203" s="454"/>
      <c r="I203" s="454"/>
      <c r="J203" s="454"/>
      <c r="K203" s="177" t="s">
        <v>185</v>
      </c>
      <c r="O203" s="148"/>
      <c r="P203" s="148"/>
      <c r="S203" s="150"/>
      <c r="T203" s="149"/>
      <c r="U203" s="149"/>
      <c r="Z203" s="148"/>
      <c r="AA203" s="148"/>
    </row>
    <row r="204" spans="1:27" hidden="1">
      <c r="A204" s="178">
        <v>15540</v>
      </c>
      <c r="B204" s="450" t="s">
        <v>235</v>
      </c>
      <c r="C204" s="451"/>
      <c r="D204" s="452" t="s">
        <v>234</v>
      </c>
      <c r="E204" s="449"/>
      <c r="F204" s="152"/>
      <c r="G204" s="454" t="str">
        <f t="shared" si="3"/>
        <v>FIALOVÁ Eliška</v>
      </c>
      <c r="H204" s="454"/>
      <c r="I204" s="454"/>
      <c r="J204" s="454"/>
      <c r="K204" s="177" t="s">
        <v>184</v>
      </c>
      <c r="O204" s="148"/>
      <c r="P204" s="148"/>
      <c r="S204" s="150"/>
      <c r="T204" s="149"/>
      <c r="U204" s="149"/>
      <c r="Z204" s="148"/>
      <c r="AA204" s="148"/>
    </row>
    <row r="205" spans="1:27" hidden="1">
      <c r="A205" s="178">
        <v>15530</v>
      </c>
      <c r="B205" s="450" t="s">
        <v>233</v>
      </c>
      <c r="C205" s="451"/>
      <c r="D205" s="452" t="s">
        <v>42</v>
      </c>
      <c r="E205" s="449"/>
      <c r="F205" s="152"/>
      <c r="G205" s="454" t="str">
        <f t="shared" si="3"/>
        <v>BÁRTL Jan</v>
      </c>
      <c r="H205" s="454"/>
      <c r="I205" s="454"/>
      <c r="J205" s="454"/>
      <c r="K205" s="177" t="s">
        <v>183</v>
      </c>
      <c r="O205" s="148"/>
      <c r="P205" s="148"/>
      <c r="S205" s="150"/>
      <c r="T205" s="149"/>
      <c r="U205" s="149"/>
      <c r="Z205" s="148"/>
      <c r="AA205" s="148"/>
    </row>
    <row r="206" spans="1:27" hidden="1">
      <c r="A206" s="178">
        <v>15533</v>
      </c>
      <c r="B206" s="450" t="s">
        <v>232</v>
      </c>
      <c r="C206" s="451"/>
      <c r="D206" s="452" t="s">
        <v>231</v>
      </c>
      <c r="E206" s="449"/>
      <c r="G206" s="454" t="str">
        <f t="shared" si="3"/>
        <v>ŠTEFANOVÁ  Věra</v>
      </c>
      <c r="H206" s="454"/>
      <c r="I206" s="454"/>
      <c r="J206" s="454"/>
      <c r="K206" s="177" t="s">
        <v>182</v>
      </c>
      <c r="O206" s="148"/>
      <c r="P206" s="148"/>
      <c r="S206" s="150"/>
      <c r="T206" s="149"/>
      <c r="U206" s="149"/>
      <c r="Z206" s="148"/>
      <c r="AA206" s="148"/>
    </row>
    <row r="207" spans="1:27" hidden="1">
      <c r="A207" s="178"/>
      <c r="B207" s="450"/>
      <c r="C207" s="451"/>
      <c r="D207" s="448"/>
      <c r="E207" s="449"/>
      <c r="F207" s="152"/>
      <c r="G207" s="454" t="str">
        <f t="shared" si="3"/>
        <v xml:space="preserve"> </v>
      </c>
      <c r="H207" s="454"/>
      <c r="I207" s="454"/>
      <c r="J207" s="454"/>
      <c r="K207" s="177" t="s">
        <v>181</v>
      </c>
      <c r="O207" s="148"/>
      <c r="P207" s="148"/>
      <c r="S207" s="150"/>
      <c r="T207" s="149"/>
      <c r="U207" s="149"/>
      <c r="Z207" s="148"/>
      <c r="AA207" s="148"/>
    </row>
    <row r="208" spans="1:27" hidden="1">
      <c r="A208" s="178"/>
      <c r="B208" s="450"/>
      <c r="C208" s="451"/>
      <c r="D208" s="448"/>
      <c r="E208" s="449"/>
      <c r="F208" s="152"/>
      <c r="G208" s="454" t="str">
        <f t="shared" si="3"/>
        <v xml:space="preserve"> </v>
      </c>
      <c r="H208" s="454"/>
      <c r="I208" s="454"/>
      <c r="J208" s="454"/>
      <c r="K208" s="177" t="s">
        <v>180</v>
      </c>
      <c r="O208" s="148"/>
      <c r="P208" s="148"/>
      <c r="S208" s="150"/>
      <c r="T208" s="149"/>
      <c r="U208" s="149"/>
      <c r="Z208" s="148"/>
      <c r="AA208" s="148"/>
    </row>
    <row r="209" spans="1:27" hidden="1">
      <c r="A209" s="178"/>
      <c r="B209" s="450"/>
      <c r="C209" s="451"/>
      <c r="D209" s="448"/>
      <c r="E209" s="449"/>
      <c r="F209" s="152"/>
      <c r="G209" s="454" t="str">
        <f t="shared" si="3"/>
        <v xml:space="preserve"> </v>
      </c>
      <c r="H209" s="454"/>
      <c r="I209" s="454"/>
      <c r="J209" s="454"/>
      <c r="K209" s="177" t="s">
        <v>179</v>
      </c>
      <c r="O209" s="148"/>
      <c r="P209" s="148"/>
      <c r="S209" s="150"/>
      <c r="T209" s="149"/>
      <c r="U209" s="149"/>
      <c r="Z209" s="148"/>
      <c r="AA209" s="148"/>
    </row>
    <row r="210" spans="1:27" hidden="1">
      <c r="A210" s="181">
        <v>5052</v>
      </c>
      <c r="B210" s="459" t="s">
        <v>230</v>
      </c>
      <c r="C210" s="460"/>
      <c r="D210" s="455" t="s">
        <v>229</v>
      </c>
      <c r="E210" s="456"/>
      <c r="F210" s="180"/>
      <c r="G210" s="465" t="str">
        <f t="shared" si="3"/>
        <v>HAMPL Vítěslav</v>
      </c>
      <c r="H210" s="465"/>
      <c r="I210" s="465"/>
      <c r="J210" s="465"/>
      <c r="K210" s="183" t="s">
        <v>228</v>
      </c>
      <c r="O210" s="148"/>
      <c r="P210" s="148"/>
      <c r="S210" s="150"/>
      <c r="T210" s="149"/>
      <c r="U210" s="149"/>
      <c r="Z210" s="148"/>
      <c r="AA210" s="148"/>
    </row>
    <row r="211" spans="1:27" hidden="1">
      <c r="A211" s="181">
        <v>1172</v>
      </c>
      <c r="B211" s="459" t="s">
        <v>227</v>
      </c>
      <c r="C211" s="460"/>
      <c r="D211" s="455" t="s">
        <v>28</v>
      </c>
      <c r="E211" s="456"/>
      <c r="F211" s="180"/>
      <c r="G211" s="465" t="str">
        <f t="shared" si="3"/>
        <v>VALTA Petr</v>
      </c>
      <c r="H211" s="465"/>
      <c r="I211" s="465"/>
      <c r="J211" s="465"/>
      <c r="K211" s="183" t="s">
        <v>187</v>
      </c>
      <c r="O211" s="148"/>
      <c r="P211" s="148"/>
      <c r="S211" s="150"/>
      <c r="T211" s="149"/>
      <c r="U211" s="149"/>
      <c r="Z211" s="148"/>
      <c r="AA211" s="148"/>
    </row>
    <row r="212" spans="1:27" hidden="1">
      <c r="A212" s="181">
        <v>4467</v>
      </c>
      <c r="B212" s="459" t="s">
        <v>226</v>
      </c>
      <c r="C212" s="460"/>
      <c r="D212" s="455" t="s">
        <v>88</v>
      </c>
      <c r="E212" s="456"/>
      <c r="F212" s="180"/>
      <c r="G212" s="465" t="str">
        <f t="shared" si="3"/>
        <v>ROUBAL Vojtěch</v>
      </c>
      <c r="H212" s="465"/>
      <c r="I212" s="465"/>
      <c r="J212" s="465"/>
      <c r="K212" s="183" t="s">
        <v>186</v>
      </c>
      <c r="O212" s="148"/>
      <c r="P212" s="148"/>
      <c r="S212" s="150"/>
      <c r="T212" s="149"/>
      <c r="U212" s="149"/>
      <c r="Z212" s="148"/>
      <c r="AA212" s="148"/>
    </row>
    <row r="213" spans="1:27" hidden="1">
      <c r="A213" s="181">
        <v>1163</v>
      </c>
      <c r="B213" s="459" t="s">
        <v>225</v>
      </c>
      <c r="C213" s="460"/>
      <c r="D213" s="455" t="s">
        <v>91</v>
      </c>
      <c r="E213" s="456"/>
      <c r="F213" s="180"/>
      <c r="G213" s="465" t="str">
        <f t="shared" si="3"/>
        <v>PUDIL František</v>
      </c>
      <c r="H213" s="465"/>
      <c r="I213" s="465"/>
      <c r="J213" s="465"/>
      <c r="K213" s="183" t="s">
        <v>185</v>
      </c>
      <c r="O213" s="148"/>
      <c r="P213" s="148"/>
      <c r="S213" s="150"/>
      <c r="T213" s="149"/>
      <c r="U213" s="149"/>
      <c r="Z213" s="148"/>
      <c r="AA213" s="148"/>
    </row>
    <row r="214" spans="1:27" hidden="1">
      <c r="A214" s="181">
        <v>1404</v>
      </c>
      <c r="B214" s="459" t="s">
        <v>224</v>
      </c>
      <c r="C214" s="460"/>
      <c r="D214" s="455" t="s">
        <v>92</v>
      </c>
      <c r="E214" s="456"/>
      <c r="F214" s="180"/>
      <c r="G214" s="465" t="str">
        <f t="shared" si="3"/>
        <v>POKORNÝ Josef</v>
      </c>
      <c r="H214" s="465"/>
      <c r="I214" s="465"/>
      <c r="J214" s="465"/>
      <c r="K214" s="183" t="s">
        <v>184</v>
      </c>
      <c r="O214" s="148"/>
      <c r="P214" s="148"/>
      <c r="S214" s="150"/>
      <c r="T214" s="149"/>
      <c r="U214" s="149"/>
      <c r="Z214" s="148"/>
      <c r="AA214" s="148"/>
    </row>
    <row r="215" spans="1:27" hidden="1">
      <c r="A215" s="181">
        <v>1152</v>
      </c>
      <c r="B215" s="459" t="s">
        <v>223</v>
      </c>
      <c r="C215" s="460"/>
      <c r="D215" s="455" t="s">
        <v>31</v>
      </c>
      <c r="E215" s="456"/>
      <c r="F215" s="180"/>
      <c r="G215" s="465" t="str">
        <f t="shared" si="3"/>
        <v>HOFMAN Jiří</v>
      </c>
      <c r="H215" s="465"/>
      <c r="I215" s="465"/>
      <c r="J215" s="465"/>
      <c r="K215" s="183" t="s">
        <v>183</v>
      </c>
      <c r="O215" s="148"/>
      <c r="P215" s="148"/>
      <c r="S215" s="150"/>
      <c r="T215" s="149"/>
      <c r="U215" s="149"/>
      <c r="Z215" s="148"/>
      <c r="AA215" s="148"/>
    </row>
    <row r="216" spans="1:27" hidden="1">
      <c r="A216" s="181">
        <v>5163</v>
      </c>
      <c r="B216" s="561" t="s">
        <v>222</v>
      </c>
      <c r="C216" s="562"/>
      <c r="D216" s="461" t="s">
        <v>83</v>
      </c>
      <c r="E216" s="462"/>
      <c r="F216" s="180"/>
      <c r="G216" s="465" t="str">
        <f t="shared" si="3"/>
        <v>PODHOLA Martin</v>
      </c>
      <c r="H216" s="465"/>
      <c r="I216" s="465"/>
      <c r="J216" s="465"/>
      <c r="K216" s="183" t="s">
        <v>182</v>
      </c>
      <c r="O216" s="148"/>
      <c r="P216" s="148"/>
      <c r="S216" s="150"/>
      <c r="T216" s="149"/>
      <c r="U216" s="149"/>
      <c r="Z216" s="148"/>
      <c r="AA216" s="148"/>
    </row>
    <row r="217" spans="1:27" hidden="1">
      <c r="A217" s="181"/>
      <c r="B217" s="459"/>
      <c r="C217" s="460"/>
      <c r="D217" s="455"/>
      <c r="E217" s="456"/>
      <c r="F217" s="180"/>
      <c r="G217" s="465" t="str">
        <f t="shared" si="3"/>
        <v xml:space="preserve"> </v>
      </c>
      <c r="H217" s="465"/>
      <c r="I217" s="465"/>
      <c r="J217" s="465"/>
      <c r="K217" s="183" t="s">
        <v>181</v>
      </c>
      <c r="O217" s="148"/>
      <c r="P217" s="148"/>
      <c r="S217" s="150"/>
      <c r="T217" s="149"/>
      <c r="U217" s="149"/>
      <c r="Z217" s="148"/>
      <c r="AA217" s="148"/>
    </row>
    <row r="218" spans="1:27" hidden="1">
      <c r="A218" s="181"/>
      <c r="B218" s="459"/>
      <c r="C218" s="460"/>
      <c r="D218" s="455"/>
      <c r="E218" s="456"/>
      <c r="F218" s="180"/>
      <c r="G218" s="465" t="str">
        <f t="shared" si="3"/>
        <v xml:space="preserve"> </v>
      </c>
      <c r="H218" s="465"/>
      <c r="I218" s="465"/>
      <c r="J218" s="465"/>
      <c r="K218" s="183" t="s">
        <v>180</v>
      </c>
      <c r="O218" s="148"/>
      <c r="P218" s="148"/>
      <c r="S218" s="150"/>
      <c r="T218" s="149"/>
      <c r="U218" s="149"/>
      <c r="Z218" s="148"/>
      <c r="AA218" s="148"/>
    </row>
    <row r="219" spans="1:27" hidden="1">
      <c r="A219" s="181"/>
      <c r="B219" s="459"/>
      <c r="C219" s="460"/>
      <c r="D219" s="455"/>
      <c r="E219" s="456"/>
      <c r="F219" s="180"/>
      <c r="G219" s="465" t="str">
        <f t="shared" si="3"/>
        <v xml:space="preserve"> </v>
      </c>
      <c r="H219" s="465"/>
      <c r="I219" s="465"/>
      <c r="J219" s="465"/>
      <c r="K219" s="183" t="s">
        <v>179</v>
      </c>
      <c r="O219" s="148"/>
      <c r="P219" s="148"/>
      <c r="S219" s="150"/>
      <c r="T219" s="149"/>
      <c r="U219" s="149"/>
      <c r="Z219" s="148"/>
      <c r="AA219" s="148"/>
    </row>
    <row r="220" spans="1:27" hidden="1">
      <c r="A220" s="178">
        <v>23351</v>
      </c>
      <c r="B220" s="450" t="s">
        <v>221</v>
      </c>
      <c r="C220" s="451"/>
      <c r="D220" s="452" t="s">
        <v>38</v>
      </c>
      <c r="E220" s="449"/>
      <c r="F220" s="152"/>
      <c r="G220" s="454" t="str">
        <f t="shared" si="3"/>
        <v>BOHÁČ Zdeněk</v>
      </c>
      <c r="H220" s="454"/>
      <c r="I220" s="454"/>
      <c r="J220" s="454"/>
      <c r="K220" s="177" t="s">
        <v>220</v>
      </c>
      <c r="O220" s="148"/>
      <c r="P220" s="148"/>
      <c r="S220" s="150"/>
      <c r="T220" s="149"/>
      <c r="U220" s="149"/>
      <c r="Z220" s="148"/>
      <c r="AA220" s="148"/>
    </row>
    <row r="221" spans="1:27" hidden="1">
      <c r="A221" s="178">
        <v>926</v>
      </c>
      <c r="B221" s="450" t="s">
        <v>219</v>
      </c>
      <c r="C221" s="451"/>
      <c r="D221" s="452" t="s">
        <v>218</v>
      </c>
      <c r="E221" s="449"/>
      <c r="F221" s="152"/>
      <c r="G221" s="454" t="str">
        <f t="shared" si="3"/>
        <v>BERNÁTEK Bedřich</v>
      </c>
      <c r="H221" s="454"/>
      <c r="I221" s="454"/>
      <c r="J221" s="454"/>
      <c r="K221" s="177" t="s">
        <v>187</v>
      </c>
      <c r="O221" s="148"/>
      <c r="P221" s="148"/>
      <c r="S221" s="150"/>
      <c r="T221" s="149"/>
      <c r="U221" s="149"/>
      <c r="Z221" s="148"/>
      <c r="AA221" s="148"/>
    </row>
    <row r="222" spans="1:27" hidden="1">
      <c r="A222" s="178">
        <v>25584</v>
      </c>
      <c r="B222" s="450" t="s">
        <v>217</v>
      </c>
      <c r="C222" s="451"/>
      <c r="D222" s="452" t="s">
        <v>42</v>
      </c>
      <c r="E222" s="449"/>
      <c r="F222" s="152"/>
      <c r="G222" s="454" t="str">
        <f t="shared" si="3"/>
        <v>POZNER Jan</v>
      </c>
      <c r="H222" s="454"/>
      <c r="I222" s="454"/>
      <c r="J222" s="454"/>
      <c r="K222" s="177" t="s">
        <v>186</v>
      </c>
      <c r="O222" s="148"/>
      <c r="P222" s="148"/>
      <c r="S222" s="150"/>
      <c r="T222" s="149"/>
      <c r="U222" s="149"/>
      <c r="Z222" s="148"/>
      <c r="AA222" s="148"/>
    </row>
    <row r="223" spans="1:27" hidden="1">
      <c r="A223" s="178">
        <v>24644</v>
      </c>
      <c r="B223" s="450" t="s">
        <v>216</v>
      </c>
      <c r="C223" s="451"/>
      <c r="D223" s="452" t="s">
        <v>215</v>
      </c>
      <c r="E223" s="449"/>
      <c r="F223" s="152"/>
      <c r="G223" s="454" t="str">
        <f t="shared" si="3"/>
        <v>SEKERÁK Richard</v>
      </c>
      <c r="H223" s="454"/>
      <c r="I223" s="454"/>
      <c r="J223" s="454"/>
      <c r="K223" s="177" t="s">
        <v>185</v>
      </c>
      <c r="O223" s="148"/>
      <c r="P223" s="148"/>
      <c r="S223" s="150"/>
      <c r="T223" s="149"/>
      <c r="U223" s="149"/>
      <c r="Z223" s="148"/>
      <c r="AA223" s="148"/>
    </row>
    <row r="224" spans="1:27" hidden="1">
      <c r="A224" s="178">
        <v>17154</v>
      </c>
      <c r="B224" s="450" t="s">
        <v>214</v>
      </c>
      <c r="C224" s="451"/>
      <c r="D224" s="452" t="s">
        <v>27</v>
      </c>
      <c r="E224" s="449"/>
      <c r="F224" s="152"/>
      <c r="G224" s="454" t="str">
        <f t="shared" si="3"/>
        <v>ŠOSTÝ Miroslav</v>
      </c>
      <c r="H224" s="454"/>
      <c r="I224" s="454"/>
      <c r="J224" s="454"/>
      <c r="K224" s="177" t="s">
        <v>184</v>
      </c>
      <c r="O224" s="148"/>
      <c r="P224" s="148"/>
      <c r="S224" s="150"/>
      <c r="T224" s="149"/>
      <c r="U224" s="149"/>
      <c r="Z224" s="148"/>
      <c r="AA224" s="148"/>
    </row>
    <row r="225" spans="1:27" hidden="1">
      <c r="A225" s="178">
        <v>932</v>
      </c>
      <c r="B225" s="450" t="s">
        <v>213</v>
      </c>
      <c r="C225" s="451"/>
      <c r="D225" s="452" t="s">
        <v>31</v>
      </c>
      <c r="E225" s="449"/>
      <c r="F225" s="152"/>
      <c r="G225" s="454" t="str">
        <f t="shared" si="3"/>
        <v>CHRDLE Jiří</v>
      </c>
      <c r="H225" s="454"/>
      <c r="I225" s="454"/>
      <c r="J225" s="454"/>
      <c r="K225" s="177" t="s">
        <v>183</v>
      </c>
      <c r="O225" s="148"/>
      <c r="P225" s="148"/>
      <c r="S225" s="150"/>
      <c r="T225" s="149"/>
      <c r="U225" s="149"/>
      <c r="Z225" s="148"/>
      <c r="AA225" s="148"/>
    </row>
    <row r="226" spans="1:27" hidden="1">
      <c r="A226" s="178">
        <v>23581</v>
      </c>
      <c r="B226" s="450" t="s">
        <v>212</v>
      </c>
      <c r="C226" s="451"/>
      <c r="D226" s="448" t="s">
        <v>211</v>
      </c>
      <c r="E226" s="449"/>
      <c r="F226" s="152"/>
      <c r="G226" s="454" t="str">
        <f t="shared" si="3"/>
        <v>DVOŘÁK Vladimír</v>
      </c>
      <c r="H226" s="454"/>
      <c r="I226" s="454"/>
      <c r="J226" s="454"/>
      <c r="K226" s="177" t="s">
        <v>182</v>
      </c>
      <c r="O226" s="148"/>
      <c r="P226" s="148"/>
      <c r="S226" s="150"/>
      <c r="T226" s="149"/>
      <c r="U226" s="149"/>
      <c r="Z226" s="148"/>
      <c r="AA226" s="148"/>
    </row>
    <row r="227" spans="1:27" hidden="1">
      <c r="A227" s="178">
        <v>25585</v>
      </c>
      <c r="B227" s="450" t="s">
        <v>210</v>
      </c>
      <c r="C227" s="451"/>
      <c r="D227" s="448" t="s">
        <v>209</v>
      </c>
      <c r="E227" s="449"/>
      <c r="F227" s="152"/>
      <c r="G227" s="454" t="str">
        <f t="shared" si="3"/>
        <v>ŠEPIČ Michael</v>
      </c>
      <c r="H227" s="454"/>
      <c r="I227" s="454"/>
      <c r="J227" s="454"/>
      <c r="K227" s="177" t="s">
        <v>181</v>
      </c>
      <c r="O227" s="148"/>
      <c r="P227" s="148"/>
      <c r="S227" s="150"/>
      <c r="T227" s="149"/>
      <c r="U227" s="149"/>
      <c r="Z227" s="148"/>
      <c r="AA227" s="148"/>
    </row>
    <row r="228" spans="1:27" hidden="1">
      <c r="A228" s="178"/>
      <c r="B228" s="467"/>
      <c r="C228" s="468"/>
      <c r="D228" s="463"/>
      <c r="E228" s="464"/>
      <c r="F228" s="152"/>
      <c r="G228" s="465" t="str">
        <f t="shared" si="3"/>
        <v xml:space="preserve"> </v>
      </c>
      <c r="H228" s="465"/>
      <c r="I228" s="465"/>
      <c r="J228" s="465"/>
      <c r="K228" s="177" t="s">
        <v>180</v>
      </c>
      <c r="O228" s="148"/>
      <c r="P228" s="148"/>
      <c r="S228" s="150"/>
      <c r="T228" s="149"/>
      <c r="U228" s="149"/>
      <c r="Z228" s="148"/>
      <c r="AA228" s="148"/>
    </row>
    <row r="229" spans="1:27" hidden="1">
      <c r="A229" s="178"/>
      <c r="B229" s="467"/>
      <c r="C229" s="468"/>
      <c r="D229" s="463"/>
      <c r="E229" s="464"/>
      <c r="F229" s="152"/>
      <c r="G229" s="465" t="str">
        <f t="shared" si="3"/>
        <v xml:space="preserve"> </v>
      </c>
      <c r="H229" s="465"/>
      <c r="I229" s="465"/>
      <c r="J229" s="465"/>
      <c r="K229" s="177" t="s">
        <v>179</v>
      </c>
      <c r="O229" s="148"/>
      <c r="P229" s="148"/>
      <c r="S229" s="150"/>
      <c r="T229" s="149"/>
      <c r="U229" s="149"/>
      <c r="Z229" s="148"/>
      <c r="AA229" s="148"/>
    </row>
    <row r="230" spans="1:27" hidden="1">
      <c r="A230" s="181">
        <v>2707</v>
      </c>
      <c r="B230" s="459" t="s">
        <v>208</v>
      </c>
      <c r="C230" s="460"/>
      <c r="D230" s="455" t="s">
        <v>85</v>
      </c>
      <c r="E230" s="456"/>
      <c r="F230" s="180"/>
      <c r="G230" s="465" t="str">
        <f t="shared" si="3"/>
        <v>BERANOVÁ Jiřina</v>
      </c>
      <c r="H230" s="465"/>
      <c r="I230" s="465"/>
      <c r="J230" s="465"/>
      <c r="K230" s="183" t="s">
        <v>207</v>
      </c>
      <c r="O230" s="148"/>
      <c r="P230" s="148"/>
      <c r="S230" s="150"/>
      <c r="T230" s="149"/>
      <c r="U230" s="149"/>
      <c r="Z230" s="148"/>
      <c r="AA230" s="148"/>
    </row>
    <row r="231" spans="1:27" hidden="1">
      <c r="A231" s="181">
        <v>19345</v>
      </c>
      <c r="B231" s="459" t="s">
        <v>206</v>
      </c>
      <c r="C231" s="460"/>
      <c r="D231" s="455" t="s">
        <v>95</v>
      </c>
      <c r="E231" s="456"/>
      <c r="F231" s="180"/>
      <c r="G231" s="465" t="str">
        <f t="shared" si="3"/>
        <v>CHLUMSKÝ Vlastimil</v>
      </c>
      <c r="H231" s="465"/>
      <c r="I231" s="465"/>
      <c r="J231" s="465"/>
      <c r="K231" s="183" t="s">
        <v>187</v>
      </c>
      <c r="O231" s="148"/>
      <c r="P231" s="148"/>
      <c r="S231" s="150"/>
      <c r="T231" s="149"/>
      <c r="U231" s="149"/>
      <c r="Z231" s="148"/>
      <c r="AA231" s="148"/>
    </row>
    <row r="232" spans="1:27" hidden="1">
      <c r="A232" s="181">
        <v>10871</v>
      </c>
      <c r="B232" s="459" t="s">
        <v>205</v>
      </c>
      <c r="C232" s="460"/>
      <c r="D232" s="455" t="s">
        <v>79</v>
      </c>
      <c r="E232" s="456"/>
      <c r="F232" s="180"/>
      <c r="G232" s="465" t="str">
        <f t="shared" si="3"/>
        <v>MUSIL Bohumír</v>
      </c>
      <c r="H232" s="465"/>
      <c r="I232" s="465"/>
      <c r="J232" s="465"/>
      <c r="K232" s="183" t="s">
        <v>186</v>
      </c>
      <c r="O232" s="148"/>
      <c r="P232" s="148"/>
      <c r="S232" s="150"/>
      <c r="T232" s="149"/>
      <c r="U232" s="149"/>
      <c r="Z232" s="148"/>
      <c r="AA232" s="148"/>
    </row>
    <row r="233" spans="1:27" hidden="1">
      <c r="A233" s="181">
        <v>2725</v>
      </c>
      <c r="B233" s="459" t="s">
        <v>204</v>
      </c>
      <c r="C233" s="460"/>
      <c r="D233" s="455" t="s">
        <v>82</v>
      </c>
      <c r="E233" s="456"/>
      <c r="F233" s="180"/>
      <c r="G233" s="465" t="str">
        <f t="shared" si="3"/>
        <v>PERMAN Milan</v>
      </c>
      <c r="H233" s="465"/>
      <c r="I233" s="465"/>
      <c r="J233" s="465"/>
      <c r="K233" s="183" t="s">
        <v>185</v>
      </c>
      <c r="O233" s="148"/>
      <c r="P233" s="148"/>
      <c r="S233" s="150"/>
      <c r="T233" s="149"/>
      <c r="U233" s="149"/>
      <c r="Z233" s="148"/>
      <c r="AA233" s="148"/>
    </row>
    <row r="234" spans="1:27" hidden="1">
      <c r="A234" s="181">
        <v>2705</v>
      </c>
      <c r="B234" s="459" t="s">
        <v>203</v>
      </c>
      <c r="C234" s="460"/>
      <c r="D234" s="455" t="s">
        <v>87</v>
      </c>
      <c r="E234" s="456"/>
      <c r="F234" s="180"/>
      <c r="G234" s="465" t="str">
        <f t="shared" si="3"/>
        <v>ŠVINDLOVÁ Stanislava</v>
      </c>
      <c r="H234" s="465"/>
      <c r="I234" s="465"/>
      <c r="J234" s="465"/>
      <c r="K234" s="183" t="s">
        <v>184</v>
      </c>
      <c r="O234" s="148"/>
      <c r="P234" s="148"/>
      <c r="S234" s="150"/>
      <c r="T234" s="149"/>
      <c r="U234" s="149"/>
      <c r="Z234" s="148"/>
      <c r="AA234" s="148"/>
    </row>
    <row r="235" spans="1:27" hidden="1">
      <c r="A235" s="181">
        <v>853</v>
      </c>
      <c r="B235" s="459" t="s">
        <v>202</v>
      </c>
      <c r="C235" s="460"/>
      <c r="D235" s="455" t="s">
        <v>91</v>
      </c>
      <c r="E235" s="456"/>
      <c r="F235" s="180"/>
      <c r="G235" s="465" t="str">
        <f t="shared" ref="G235:G265" si="4">CONCATENATE(B235," ",D235)</f>
        <v>VONDRÁČEK František</v>
      </c>
      <c r="H235" s="465"/>
      <c r="I235" s="465"/>
      <c r="J235" s="465"/>
      <c r="K235" s="183" t="s">
        <v>183</v>
      </c>
      <c r="O235" s="148"/>
      <c r="P235" s="148"/>
      <c r="S235" s="150"/>
      <c r="T235" s="149"/>
      <c r="U235" s="149"/>
      <c r="Z235" s="148"/>
      <c r="AA235" s="148"/>
    </row>
    <row r="236" spans="1:27" hidden="1">
      <c r="A236" s="182">
        <v>23635</v>
      </c>
      <c r="B236" s="459" t="s">
        <v>201</v>
      </c>
      <c r="C236" s="460"/>
      <c r="D236" s="455" t="s">
        <v>200</v>
      </c>
      <c r="E236" s="456"/>
      <c r="F236" s="180"/>
      <c r="G236" s="465" t="str">
        <f t="shared" si="4"/>
        <v>LÉBL Zbyněk</v>
      </c>
      <c r="H236" s="465"/>
      <c r="I236" s="465"/>
      <c r="J236" s="465"/>
      <c r="K236" s="183" t="s">
        <v>182</v>
      </c>
      <c r="O236" s="148"/>
      <c r="P236" s="148"/>
      <c r="S236" s="150"/>
      <c r="T236" s="149"/>
      <c r="U236" s="149"/>
      <c r="Z236" s="148"/>
      <c r="AA236" s="148"/>
    </row>
    <row r="237" spans="1:27" hidden="1">
      <c r="A237" s="181">
        <v>23693</v>
      </c>
      <c r="B237" s="459" t="s">
        <v>199</v>
      </c>
      <c r="C237" s="460"/>
      <c r="D237" s="455" t="s">
        <v>118</v>
      </c>
      <c r="E237" s="456"/>
      <c r="F237" s="180"/>
      <c r="G237" s="465" t="str">
        <f t="shared" si="4"/>
        <v>ZAHRÁDKA Jaroslav</v>
      </c>
      <c r="H237" s="465"/>
      <c r="I237" s="465"/>
      <c r="J237" s="465"/>
      <c r="K237" s="183" t="s">
        <v>181</v>
      </c>
      <c r="O237" s="148"/>
      <c r="P237" s="148"/>
      <c r="S237" s="150"/>
      <c r="T237" s="149"/>
      <c r="U237" s="149"/>
      <c r="Z237" s="148"/>
      <c r="AA237" s="148"/>
    </row>
    <row r="238" spans="1:27" hidden="1">
      <c r="A238" s="181">
        <v>25453</v>
      </c>
      <c r="B238" s="459" t="s">
        <v>198</v>
      </c>
      <c r="C238" s="460"/>
      <c r="D238" s="455" t="s">
        <v>43</v>
      </c>
      <c r="E238" s="456"/>
      <c r="F238" s="180"/>
      <c r="G238" s="465" t="str">
        <f t="shared" si="4"/>
        <v>EŠTÓK Tomáš</v>
      </c>
      <c r="H238" s="465"/>
      <c r="I238" s="465"/>
      <c r="J238" s="465"/>
      <c r="K238" s="183" t="s">
        <v>180</v>
      </c>
      <c r="O238" s="148"/>
      <c r="P238" s="148"/>
      <c r="S238" s="150"/>
      <c r="T238" s="149"/>
      <c r="U238" s="149"/>
      <c r="Z238" s="148"/>
      <c r="AA238" s="148"/>
    </row>
    <row r="239" spans="1:27" hidden="1">
      <c r="A239" s="181"/>
      <c r="B239" s="459"/>
      <c r="C239" s="460"/>
      <c r="D239" s="455"/>
      <c r="E239" s="456"/>
      <c r="F239" s="180"/>
      <c r="G239" s="465" t="str">
        <f t="shared" si="4"/>
        <v xml:space="preserve"> </v>
      </c>
      <c r="H239" s="465"/>
      <c r="I239" s="465"/>
      <c r="J239" s="465"/>
      <c r="K239" s="183" t="s">
        <v>179</v>
      </c>
      <c r="O239" s="148"/>
      <c r="P239" s="148"/>
      <c r="S239" s="150"/>
      <c r="T239" s="149"/>
      <c r="U239" s="149"/>
      <c r="Z239" s="148"/>
      <c r="AA239" s="148"/>
    </row>
    <row r="240" spans="1:27" hidden="1">
      <c r="A240" s="178">
        <v>20405</v>
      </c>
      <c r="B240" s="450" t="s">
        <v>197</v>
      </c>
      <c r="C240" s="451"/>
      <c r="D240" s="448" t="s">
        <v>119</v>
      </c>
      <c r="E240" s="449"/>
      <c r="F240" s="152"/>
      <c r="G240" s="454" t="str">
        <f t="shared" si="4"/>
        <v>JETMAR Jakub</v>
      </c>
      <c r="H240" s="454"/>
      <c r="I240" s="454"/>
      <c r="J240" s="454"/>
      <c r="K240" s="177" t="s">
        <v>196</v>
      </c>
      <c r="O240" s="148"/>
      <c r="P240" s="148"/>
      <c r="S240" s="150"/>
      <c r="T240" s="149"/>
      <c r="U240" s="149"/>
      <c r="Z240" s="148"/>
      <c r="AA240" s="148"/>
    </row>
    <row r="241" spans="1:27" hidden="1">
      <c r="A241" s="178">
        <v>20150</v>
      </c>
      <c r="B241" s="450" t="s">
        <v>195</v>
      </c>
      <c r="C241" s="451"/>
      <c r="D241" s="448" t="s">
        <v>123</v>
      </c>
      <c r="E241" s="449"/>
      <c r="F241" s="152"/>
      <c r="G241" s="454" t="str">
        <f t="shared" si="4"/>
        <v>HLAVATÁ Lucie</v>
      </c>
      <c r="H241" s="454"/>
      <c r="I241" s="454"/>
      <c r="J241" s="454"/>
      <c r="K241" s="177" t="s">
        <v>187</v>
      </c>
      <c r="O241" s="148"/>
      <c r="P241" s="148"/>
      <c r="S241" s="150"/>
      <c r="T241" s="149"/>
      <c r="U241" s="149"/>
      <c r="Z241" s="148"/>
      <c r="AA241" s="148"/>
    </row>
    <row r="242" spans="1:27" hidden="1">
      <c r="A242" s="178">
        <v>20149</v>
      </c>
      <c r="B242" s="450" t="s">
        <v>194</v>
      </c>
      <c r="C242" s="451"/>
      <c r="D242" s="448" t="s">
        <v>88</v>
      </c>
      <c r="E242" s="449"/>
      <c r="F242" s="152"/>
      <c r="G242" s="454" t="str">
        <f t="shared" si="4"/>
        <v>KOSTELECKÝ Vojtěch</v>
      </c>
      <c r="H242" s="454"/>
      <c r="I242" s="454"/>
      <c r="J242" s="454"/>
      <c r="K242" s="177" t="s">
        <v>186</v>
      </c>
      <c r="O242" s="148"/>
      <c r="P242" s="148"/>
      <c r="S242" s="150"/>
      <c r="T242" s="149"/>
      <c r="U242" s="149"/>
      <c r="Z242" s="148"/>
      <c r="AA242" s="148"/>
    </row>
    <row r="243" spans="1:27" hidden="1">
      <c r="A243" s="178">
        <v>20145</v>
      </c>
      <c r="B243" s="450" t="s">
        <v>193</v>
      </c>
      <c r="C243" s="451"/>
      <c r="D243" s="448" t="s">
        <v>83</v>
      </c>
      <c r="E243" s="449"/>
      <c r="F243" s="152"/>
      <c r="G243" s="454" t="str">
        <f t="shared" si="4"/>
        <v>KOZDERA Martin</v>
      </c>
      <c r="H243" s="454"/>
      <c r="I243" s="454"/>
      <c r="J243" s="454"/>
      <c r="K243" s="177" t="s">
        <v>185</v>
      </c>
      <c r="O243" s="148"/>
      <c r="P243" s="148"/>
      <c r="S243" s="150"/>
      <c r="T243" s="149"/>
      <c r="U243" s="149"/>
      <c r="Z243" s="148"/>
      <c r="AA243" s="148"/>
    </row>
    <row r="244" spans="1:27" hidden="1">
      <c r="A244" s="178">
        <v>20144</v>
      </c>
      <c r="B244" s="450" t="s">
        <v>192</v>
      </c>
      <c r="C244" s="451"/>
      <c r="D244" s="448" t="s">
        <v>43</v>
      </c>
      <c r="E244" s="449"/>
      <c r="F244" s="152"/>
      <c r="G244" s="454" t="str">
        <f t="shared" si="4"/>
        <v>KUDWEIS Tomáš</v>
      </c>
      <c r="H244" s="454"/>
      <c r="I244" s="454"/>
      <c r="J244" s="454"/>
      <c r="K244" s="177" t="s">
        <v>184</v>
      </c>
      <c r="O244" s="148"/>
      <c r="P244" s="148"/>
      <c r="S244" s="150"/>
      <c r="T244" s="149"/>
      <c r="U244" s="149"/>
      <c r="Z244" s="148"/>
      <c r="AA244" s="148"/>
    </row>
    <row r="245" spans="1:27" hidden="1">
      <c r="A245" s="178">
        <v>20148</v>
      </c>
      <c r="B245" s="450" t="s">
        <v>191</v>
      </c>
      <c r="C245" s="451"/>
      <c r="D245" s="448" t="s">
        <v>28</v>
      </c>
      <c r="E245" s="449"/>
      <c r="F245" s="152"/>
      <c r="G245" s="454" t="str">
        <f t="shared" si="4"/>
        <v>PEŘINA Petr</v>
      </c>
      <c r="H245" s="454"/>
      <c r="I245" s="454"/>
      <c r="J245" s="454"/>
      <c r="K245" s="177" t="s">
        <v>183</v>
      </c>
      <c r="O245" s="148"/>
      <c r="P245" s="148"/>
      <c r="S245" s="150"/>
      <c r="T245" s="149"/>
      <c r="U245" s="149"/>
      <c r="Z245" s="148"/>
      <c r="AA245" s="148"/>
    </row>
    <row r="246" spans="1:27" hidden="1">
      <c r="A246" s="178">
        <v>20143</v>
      </c>
      <c r="B246" s="450" t="s">
        <v>190</v>
      </c>
      <c r="C246" s="451"/>
      <c r="D246" s="448" t="s">
        <v>113</v>
      </c>
      <c r="E246" s="449"/>
      <c r="F246" s="152"/>
      <c r="G246" s="454" t="str">
        <f t="shared" si="4"/>
        <v>SEDLÁK Marek</v>
      </c>
      <c r="H246" s="454"/>
      <c r="I246" s="454"/>
      <c r="J246" s="454"/>
      <c r="K246" s="177" t="s">
        <v>182</v>
      </c>
      <c r="O246" s="148"/>
      <c r="P246" s="148"/>
      <c r="S246" s="150"/>
      <c r="T246" s="149"/>
      <c r="U246" s="149"/>
      <c r="Z246" s="148"/>
      <c r="AA246" s="148"/>
    </row>
    <row r="247" spans="1:27" hidden="1">
      <c r="A247" s="178">
        <v>20146</v>
      </c>
      <c r="B247" s="450" t="s">
        <v>189</v>
      </c>
      <c r="C247" s="451"/>
      <c r="D247" s="448" t="s">
        <v>110</v>
      </c>
      <c r="E247" s="449"/>
      <c r="F247" s="152"/>
      <c r="G247" s="454" t="str">
        <f t="shared" si="4"/>
        <v>ŠIMŮNEK Radovan</v>
      </c>
      <c r="H247" s="454"/>
      <c r="I247" s="454"/>
      <c r="J247" s="454"/>
      <c r="K247" s="177" t="s">
        <v>181</v>
      </c>
      <c r="O247" s="148"/>
      <c r="P247" s="148"/>
      <c r="S247" s="150"/>
      <c r="T247" s="149"/>
      <c r="U247" s="149"/>
      <c r="Z247" s="148"/>
      <c r="AA247" s="148"/>
    </row>
    <row r="248" spans="1:27" hidden="1">
      <c r="A248" s="178"/>
      <c r="B248" s="450"/>
      <c r="C248" s="451"/>
      <c r="D248" s="448"/>
      <c r="E248" s="449"/>
      <c r="F248" s="152"/>
      <c r="G248" s="454" t="str">
        <f t="shared" si="4"/>
        <v xml:space="preserve"> </v>
      </c>
      <c r="H248" s="454"/>
      <c r="I248" s="454"/>
      <c r="J248" s="454"/>
      <c r="K248" s="177" t="s">
        <v>180</v>
      </c>
      <c r="O248" s="148"/>
      <c r="P248" s="148"/>
      <c r="S248" s="150"/>
      <c r="T248" s="149"/>
      <c r="U248" s="149"/>
      <c r="Z248" s="148"/>
      <c r="AA248" s="148"/>
    </row>
    <row r="249" spans="1:27" hidden="1">
      <c r="A249" s="178"/>
      <c r="B249" s="450"/>
      <c r="C249" s="451"/>
      <c r="D249" s="448"/>
      <c r="E249" s="449"/>
      <c r="F249" s="152"/>
      <c r="G249" s="454" t="str">
        <f t="shared" si="4"/>
        <v xml:space="preserve"> </v>
      </c>
      <c r="H249" s="454"/>
      <c r="I249" s="454"/>
      <c r="J249" s="454"/>
      <c r="K249" s="177" t="s">
        <v>179</v>
      </c>
      <c r="O249" s="148"/>
      <c r="P249" s="148"/>
      <c r="S249" s="150"/>
      <c r="T249" s="149"/>
      <c r="U249" s="149"/>
      <c r="Z249" s="148"/>
      <c r="AA249" s="148"/>
    </row>
    <row r="250" spans="1:27" hidden="1">
      <c r="A250" s="176">
        <f t="shared" ref="A250:B265" si="5">A73</f>
        <v>0</v>
      </c>
      <c r="B250" s="457">
        <f t="shared" si="5"/>
        <v>0</v>
      </c>
      <c r="C250" s="458"/>
      <c r="D250" s="555">
        <f t="shared" ref="D250:D265" si="6">D73</f>
        <v>0</v>
      </c>
      <c r="E250" s="556"/>
      <c r="F250" s="175"/>
      <c r="G250" s="572" t="str">
        <f t="shared" si="4"/>
        <v>0 0</v>
      </c>
      <c r="H250" s="572"/>
      <c r="I250" s="572"/>
      <c r="J250" s="572"/>
      <c r="K250" s="174" t="s">
        <v>188</v>
      </c>
      <c r="O250" s="148"/>
      <c r="P250" s="148"/>
      <c r="S250" s="150"/>
      <c r="T250" s="149"/>
      <c r="U250" s="149"/>
      <c r="Z250" s="148"/>
      <c r="AA250" s="148"/>
    </row>
    <row r="251" spans="1:27" hidden="1">
      <c r="A251" s="176">
        <f t="shared" si="5"/>
        <v>21668</v>
      </c>
      <c r="B251" s="457" t="str">
        <f t="shared" si="5"/>
        <v>Göringerová</v>
      </c>
      <c r="C251" s="458"/>
      <c r="D251" s="555" t="str">
        <f t="shared" si="6"/>
        <v>Renata</v>
      </c>
      <c r="E251" s="556"/>
      <c r="F251" s="175"/>
      <c r="G251" s="572" t="str">
        <f t="shared" si="4"/>
        <v>Göringerová Renata</v>
      </c>
      <c r="H251" s="572"/>
      <c r="I251" s="572"/>
      <c r="J251" s="572"/>
      <c r="K251" s="174" t="s">
        <v>187</v>
      </c>
      <c r="O251" s="148"/>
      <c r="P251" s="148"/>
      <c r="S251" s="150"/>
      <c r="T251" s="149"/>
      <c r="U251" s="149"/>
      <c r="Z251" s="148"/>
      <c r="AA251" s="148"/>
    </row>
    <row r="252" spans="1:27" hidden="1">
      <c r="A252" s="176">
        <f t="shared" si="5"/>
        <v>0</v>
      </c>
      <c r="B252" s="457">
        <f t="shared" si="5"/>
        <v>0</v>
      </c>
      <c r="C252" s="458"/>
      <c r="D252" s="555">
        <f t="shared" si="6"/>
        <v>0</v>
      </c>
      <c r="E252" s="556"/>
      <c r="F252" s="175"/>
      <c r="G252" s="572" t="str">
        <f t="shared" si="4"/>
        <v>0 0</v>
      </c>
      <c r="H252" s="572"/>
      <c r="I252" s="572"/>
      <c r="J252" s="572"/>
      <c r="K252" s="174" t="s">
        <v>186</v>
      </c>
      <c r="O252" s="148"/>
      <c r="P252" s="148"/>
      <c r="S252" s="150"/>
      <c r="T252" s="149"/>
      <c r="U252" s="149"/>
      <c r="Z252" s="148"/>
      <c r="AA252" s="148"/>
    </row>
    <row r="253" spans="1:27" hidden="1">
      <c r="A253" s="176">
        <f t="shared" si="5"/>
        <v>0</v>
      </c>
      <c r="B253" s="457">
        <f t="shared" si="5"/>
        <v>0</v>
      </c>
      <c r="C253" s="458"/>
      <c r="D253" s="555">
        <f t="shared" si="6"/>
        <v>0</v>
      </c>
      <c r="E253" s="556"/>
      <c r="F253" s="175"/>
      <c r="G253" s="572" t="str">
        <f t="shared" si="4"/>
        <v>0 0</v>
      </c>
      <c r="H253" s="572"/>
      <c r="I253" s="572"/>
      <c r="J253" s="572"/>
      <c r="K253" s="174" t="s">
        <v>185</v>
      </c>
      <c r="O253" s="148"/>
      <c r="P253" s="148"/>
      <c r="S253" s="150"/>
      <c r="T253" s="149"/>
      <c r="U253" s="149"/>
      <c r="Z253" s="148"/>
      <c r="AA253" s="148"/>
    </row>
    <row r="254" spans="1:27" hidden="1">
      <c r="A254" s="176">
        <f t="shared" si="5"/>
        <v>0</v>
      </c>
      <c r="B254" s="457">
        <f t="shared" si="5"/>
        <v>0</v>
      </c>
      <c r="C254" s="458"/>
      <c r="D254" s="555">
        <f t="shared" si="6"/>
        <v>0</v>
      </c>
      <c r="E254" s="556"/>
      <c r="F254" s="175"/>
      <c r="G254" s="572" t="str">
        <f t="shared" si="4"/>
        <v>0 0</v>
      </c>
      <c r="H254" s="572"/>
      <c r="I254" s="572"/>
      <c r="J254" s="572"/>
      <c r="K254" s="174" t="s">
        <v>184</v>
      </c>
      <c r="O254" s="148"/>
      <c r="P254" s="148"/>
      <c r="S254" s="150"/>
      <c r="T254" s="149"/>
      <c r="U254" s="149"/>
      <c r="Z254" s="148"/>
      <c r="AA254" s="148"/>
    </row>
    <row r="255" spans="1:27" hidden="1">
      <c r="A255" s="176">
        <f t="shared" si="5"/>
        <v>0</v>
      </c>
      <c r="B255" s="457">
        <f t="shared" si="5"/>
        <v>0</v>
      </c>
      <c r="C255" s="458"/>
      <c r="D255" s="555">
        <f t="shared" si="6"/>
        <v>0</v>
      </c>
      <c r="E255" s="556"/>
      <c r="F255" s="175"/>
      <c r="G255" s="572" t="str">
        <f t="shared" si="4"/>
        <v>0 0</v>
      </c>
      <c r="H255" s="572"/>
      <c r="I255" s="572"/>
      <c r="J255" s="572"/>
      <c r="K255" s="174" t="s">
        <v>183</v>
      </c>
      <c r="O255" s="148"/>
      <c r="P255" s="148"/>
      <c r="S255" s="150"/>
      <c r="T255" s="149"/>
      <c r="U255" s="149"/>
      <c r="Z255" s="148"/>
      <c r="AA255" s="148"/>
    </row>
    <row r="256" spans="1:27" hidden="1">
      <c r="A256" s="176">
        <f t="shared" si="5"/>
        <v>0</v>
      </c>
      <c r="B256" s="457">
        <f t="shared" si="5"/>
        <v>0</v>
      </c>
      <c r="C256" s="458"/>
      <c r="D256" s="555">
        <f t="shared" si="6"/>
        <v>0</v>
      </c>
      <c r="E256" s="556"/>
      <c r="F256" s="175"/>
      <c r="G256" s="572" t="str">
        <f t="shared" si="4"/>
        <v>0 0</v>
      </c>
      <c r="H256" s="572"/>
      <c r="I256" s="572"/>
      <c r="J256" s="572"/>
      <c r="K256" s="174" t="s">
        <v>182</v>
      </c>
      <c r="O256" s="148"/>
      <c r="P256" s="148"/>
      <c r="S256" s="150"/>
      <c r="T256" s="149"/>
      <c r="U256" s="149"/>
      <c r="Z256" s="148"/>
      <c r="AA256" s="148"/>
    </row>
    <row r="257" spans="1:27" hidden="1">
      <c r="A257" s="176">
        <f t="shared" si="5"/>
        <v>0</v>
      </c>
      <c r="B257" s="457">
        <f t="shared" si="5"/>
        <v>0</v>
      </c>
      <c r="C257" s="458"/>
      <c r="D257" s="555">
        <f t="shared" si="6"/>
        <v>0</v>
      </c>
      <c r="E257" s="556"/>
      <c r="F257" s="175"/>
      <c r="G257" s="572" t="str">
        <f t="shared" si="4"/>
        <v>0 0</v>
      </c>
      <c r="H257" s="572"/>
      <c r="I257" s="572"/>
      <c r="J257" s="572"/>
      <c r="K257" s="174" t="s">
        <v>181</v>
      </c>
      <c r="O257" s="148"/>
      <c r="P257" s="148"/>
      <c r="S257" s="150"/>
      <c r="T257" s="149"/>
      <c r="U257" s="149"/>
      <c r="Z257" s="148"/>
      <c r="AA257" s="148"/>
    </row>
    <row r="258" spans="1:27" hidden="1">
      <c r="A258" s="176">
        <f t="shared" si="5"/>
        <v>0</v>
      </c>
      <c r="B258" s="457">
        <f t="shared" si="5"/>
        <v>0</v>
      </c>
      <c r="C258" s="458"/>
      <c r="D258" s="555">
        <f t="shared" si="6"/>
        <v>0</v>
      </c>
      <c r="E258" s="556"/>
      <c r="F258" s="175"/>
      <c r="G258" s="572" t="str">
        <f t="shared" si="4"/>
        <v>0 0</v>
      </c>
      <c r="H258" s="572"/>
      <c r="I258" s="572"/>
      <c r="J258" s="572"/>
      <c r="K258" s="174" t="s">
        <v>180</v>
      </c>
      <c r="O258" s="148"/>
      <c r="P258" s="148"/>
      <c r="S258" s="150"/>
      <c r="T258" s="149"/>
      <c r="U258" s="149"/>
      <c r="Z258" s="148"/>
      <c r="AA258" s="148"/>
    </row>
    <row r="259" spans="1:27" hidden="1">
      <c r="A259" s="176">
        <f t="shared" si="5"/>
        <v>0</v>
      </c>
      <c r="B259" s="457">
        <f t="shared" si="5"/>
        <v>0</v>
      </c>
      <c r="C259" s="458"/>
      <c r="D259" s="555">
        <f t="shared" si="6"/>
        <v>0</v>
      </c>
      <c r="E259" s="556"/>
      <c r="F259" s="175"/>
      <c r="G259" s="572" t="str">
        <f t="shared" si="4"/>
        <v>0 0</v>
      </c>
      <c r="H259" s="572"/>
      <c r="I259" s="572"/>
      <c r="J259" s="572"/>
      <c r="K259" s="174" t="s">
        <v>179</v>
      </c>
      <c r="O259" s="148"/>
      <c r="P259" s="148"/>
      <c r="S259" s="150"/>
      <c r="T259" s="149"/>
      <c r="U259" s="149"/>
      <c r="Z259" s="148"/>
      <c r="AA259" s="148"/>
    </row>
    <row r="260" spans="1:27" hidden="1">
      <c r="A260" s="176">
        <f t="shared" si="5"/>
        <v>0</v>
      </c>
      <c r="B260" s="457">
        <f t="shared" si="5"/>
        <v>0</v>
      </c>
      <c r="C260" s="458"/>
      <c r="D260" s="555">
        <f t="shared" si="6"/>
        <v>0</v>
      </c>
      <c r="E260" s="556"/>
      <c r="F260" s="175"/>
      <c r="G260" s="572" t="str">
        <f t="shared" si="4"/>
        <v>0 0</v>
      </c>
      <c r="H260" s="572"/>
      <c r="I260" s="572"/>
      <c r="J260" s="572"/>
      <c r="K260" s="174" t="s">
        <v>178</v>
      </c>
      <c r="O260" s="148"/>
      <c r="P260" s="148"/>
      <c r="S260" s="150"/>
      <c r="T260" s="149"/>
      <c r="U260" s="149"/>
      <c r="Z260" s="148"/>
      <c r="AA260" s="148"/>
    </row>
    <row r="261" spans="1:27" hidden="1">
      <c r="A261" s="176">
        <f t="shared" si="5"/>
        <v>0</v>
      </c>
      <c r="B261" s="457">
        <f t="shared" si="5"/>
        <v>0</v>
      </c>
      <c r="C261" s="458"/>
      <c r="D261" s="555">
        <f t="shared" si="6"/>
        <v>0</v>
      </c>
      <c r="E261" s="556"/>
      <c r="F261" s="175"/>
      <c r="G261" s="572" t="str">
        <f t="shared" si="4"/>
        <v>0 0</v>
      </c>
      <c r="H261" s="572"/>
      <c r="I261" s="572"/>
      <c r="J261" s="572"/>
      <c r="K261" s="174" t="s">
        <v>177</v>
      </c>
      <c r="O261" s="148"/>
      <c r="P261" s="148"/>
      <c r="S261" s="150"/>
      <c r="T261" s="149"/>
      <c r="U261" s="149"/>
      <c r="Z261" s="148"/>
      <c r="AA261" s="148"/>
    </row>
    <row r="262" spans="1:27" hidden="1">
      <c r="A262" s="176">
        <f t="shared" si="5"/>
        <v>0</v>
      </c>
      <c r="B262" s="457">
        <f t="shared" si="5"/>
        <v>0</v>
      </c>
      <c r="C262" s="458"/>
      <c r="D262" s="555">
        <f t="shared" si="6"/>
        <v>0</v>
      </c>
      <c r="E262" s="556"/>
      <c r="F262" s="175"/>
      <c r="G262" s="572" t="str">
        <f t="shared" si="4"/>
        <v>0 0</v>
      </c>
      <c r="H262" s="572"/>
      <c r="I262" s="572"/>
      <c r="J262" s="572"/>
      <c r="K262" s="174" t="s">
        <v>176</v>
      </c>
      <c r="O262" s="148"/>
      <c r="P262" s="148"/>
      <c r="S262" s="150"/>
      <c r="T262" s="149"/>
      <c r="U262" s="149"/>
      <c r="Z262" s="148"/>
      <c r="AA262" s="148"/>
    </row>
    <row r="263" spans="1:27" hidden="1">
      <c r="A263" s="176">
        <f t="shared" si="5"/>
        <v>0</v>
      </c>
      <c r="B263" s="457">
        <f t="shared" si="5"/>
        <v>0</v>
      </c>
      <c r="C263" s="458"/>
      <c r="D263" s="555">
        <f t="shared" si="6"/>
        <v>0</v>
      </c>
      <c r="E263" s="556"/>
      <c r="F263" s="175"/>
      <c r="G263" s="572" t="str">
        <f t="shared" si="4"/>
        <v>0 0</v>
      </c>
      <c r="H263" s="572"/>
      <c r="I263" s="572"/>
      <c r="J263" s="572"/>
      <c r="K263" s="174" t="s">
        <v>175</v>
      </c>
      <c r="O263" s="148"/>
      <c r="P263" s="148"/>
      <c r="S263" s="150"/>
      <c r="T263" s="149"/>
      <c r="U263" s="149"/>
      <c r="Z263" s="148"/>
      <c r="AA263" s="148"/>
    </row>
    <row r="264" spans="1:27" ht="12.75" hidden="1" customHeight="1">
      <c r="A264" s="176">
        <f t="shared" si="5"/>
        <v>0</v>
      </c>
      <c r="B264" s="457">
        <f t="shared" si="5"/>
        <v>0</v>
      </c>
      <c r="C264" s="458"/>
      <c r="D264" s="555">
        <f t="shared" si="6"/>
        <v>0</v>
      </c>
      <c r="E264" s="556"/>
      <c r="F264" s="175"/>
      <c r="G264" s="572" t="str">
        <f t="shared" si="4"/>
        <v>0 0</v>
      </c>
      <c r="H264" s="572"/>
      <c r="I264" s="572"/>
      <c r="J264" s="572"/>
      <c r="K264" s="174" t="s">
        <v>174</v>
      </c>
      <c r="O264" s="148"/>
      <c r="P264" s="148"/>
      <c r="S264" s="150"/>
      <c r="T264" s="149"/>
      <c r="U264" s="149"/>
      <c r="Z264" s="148"/>
      <c r="AA264" s="148"/>
    </row>
    <row r="265" spans="1:27" ht="12.75" hidden="1" customHeight="1">
      <c r="A265" s="176">
        <f t="shared" si="5"/>
        <v>0</v>
      </c>
      <c r="B265" s="457">
        <f t="shared" si="5"/>
        <v>0</v>
      </c>
      <c r="C265" s="458"/>
      <c r="D265" s="555">
        <f t="shared" si="6"/>
        <v>0</v>
      </c>
      <c r="E265" s="556"/>
      <c r="F265" s="175"/>
      <c r="G265" s="572" t="str">
        <f t="shared" si="4"/>
        <v>0 0</v>
      </c>
      <c r="H265" s="572"/>
      <c r="I265" s="572"/>
      <c r="J265" s="572"/>
      <c r="K265" s="174" t="s">
        <v>173</v>
      </c>
      <c r="O265" s="148"/>
      <c r="P265" s="148"/>
      <c r="S265" s="150"/>
      <c r="T265" s="149"/>
      <c r="U265" s="149"/>
      <c r="Z265" s="148"/>
      <c r="AA265" s="148"/>
    </row>
    <row r="266" spans="1:27" ht="12.75" hidden="1" customHeight="1">
      <c r="A266" s="152"/>
      <c r="B266" s="152"/>
      <c r="C266" s="152"/>
      <c r="D266" s="152"/>
      <c r="E266" s="152"/>
      <c r="F266" s="152"/>
      <c r="G266" s="152"/>
      <c r="H266" s="152"/>
      <c r="J266" s="177"/>
      <c r="L266" s="151"/>
      <c r="O266" s="148"/>
      <c r="P266" s="148"/>
      <c r="S266" s="150"/>
      <c r="T266" s="149"/>
      <c r="U266" s="149"/>
      <c r="Z266" s="148"/>
      <c r="AA266" s="148"/>
    </row>
    <row r="267" spans="1:27" ht="11.25" customHeight="1">
      <c r="A267" s="171" t="s">
        <v>172</v>
      </c>
      <c r="B267" s="591" t="s">
        <v>171</v>
      </c>
      <c r="C267" s="591"/>
      <c r="D267" s="591"/>
      <c r="E267" s="592" t="s">
        <v>170</v>
      </c>
      <c r="F267" s="592"/>
      <c r="G267" s="592"/>
      <c r="H267" s="592"/>
      <c r="I267" s="592" t="s">
        <v>169</v>
      </c>
      <c r="J267" s="592"/>
      <c r="K267" s="170"/>
      <c r="L267" s="590" t="s">
        <v>168</v>
      </c>
      <c r="M267" s="590"/>
      <c r="N267" s="590"/>
      <c r="O267" s="573"/>
      <c r="P267" s="573"/>
      <c r="Q267" s="573"/>
      <c r="R267" s="573"/>
      <c r="V267" s="261"/>
      <c r="W267" s="168"/>
      <c r="X267" s="168"/>
      <c r="Y267" s="168"/>
      <c r="Z267" s="168"/>
      <c r="AA267" s="168"/>
    </row>
    <row r="268" spans="1:27" ht="13.5" customHeight="1">
      <c r="A268" s="166"/>
      <c r="B268" s="167" t="s">
        <v>167</v>
      </c>
      <c r="C268" s="165"/>
      <c r="D268" s="165"/>
      <c r="E268" s="165" t="s">
        <v>166</v>
      </c>
      <c r="F268" s="165"/>
      <c r="G268" s="165"/>
      <c r="H268" s="165"/>
      <c r="I268" s="165" t="s">
        <v>100</v>
      </c>
      <c r="J268" s="165"/>
      <c r="K268" s="165"/>
      <c r="L268" s="166" t="s">
        <v>131</v>
      </c>
      <c r="M268" s="165" t="s">
        <v>165</v>
      </c>
      <c r="N268" s="165"/>
      <c r="O268" s="160"/>
      <c r="P268" s="159"/>
      <c r="Q268" s="159"/>
      <c r="R268" s="159"/>
      <c r="S268" s="159"/>
      <c r="V268" s="158"/>
      <c r="W268" s="157"/>
      <c r="X268" s="156"/>
      <c r="Y268" s="155"/>
      <c r="Z268" s="154"/>
      <c r="AA268" s="153"/>
    </row>
    <row r="269" spans="1:27" ht="13.5" customHeight="1">
      <c r="A269" s="164"/>
      <c r="B269" s="163" t="s">
        <v>164</v>
      </c>
      <c r="C269" s="161"/>
      <c r="D269" s="161"/>
      <c r="E269" s="161" t="s">
        <v>163</v>
      </c>
      <c r="F269" s="161"/>
      <c r="G269" s="161"/>
      <c r="H269" s="161"/>
      <c r="I269" s="161" t="s">
        <v>162</v>
      </c>
      <c r="J269" s="161"/>
      <c r="K269" s="161"/>
      <c r="L269" s="162" t="s">
        <v>133</v>
      </c>
      <c r="M269" s="161" t="s">
        <v>137</v>
      </c>
      <c r="N269" s="161"/>
      <c r="O269" s="160"/>
      <c r="P269" s="159"/>
      <c r="Q269" s="159"/>
      <c r="R269" s="159"/>
      <c r="S269" s="159"/>
      <c r="V269" s="158"/>
      <c r="W269" s="157"/>
      <c r="X269" s="156"/>
      <c r="Y269" s="155"/>
      <c r="Z269" s="154"/>
      <c r="AA269" s="153"/>
    </row>
    <row r="270" spans="1:27" ht="13.5" customHeight="1">
      <c r="A270" s="164"/>
      <c r="B270" s="163" t="s">
        <v>161</v>
      </c>
      <c r="C270" s="161"/>
      <c r="D270" s="161"/>
      <c r="E270" s="161" t="s">
        <v>160</v>
      </c>
      <c r="F270" s="161"/>
      <c r="G270" s="161"/>
      <c r="H270" s="161"/>
      <c r="I270" s="161" t="s">
        <v>159</v>
      </c>
      <c r="J270" s="161"/>
      <c r="K270" s="161"/>
      <c r="L270" s="162" t="s">
        <v>141</v>
      </c>
      <c r="M270" s="161" t="s">
        <v>158</v>
      </c>
      <c r="N270" s="161"/>
      <c r="O270" s="160"/>
      <c r="P270" s="159"/>
      <c r="Q270" s="159"/>
      <c r="R270" s="159"/>
      <c r="S270" s="159"/>
      <c r="V270" s="158"/>
      <c r="W270" s="157"/>
      <c r="X270" s="156"/>
      <c r="Y270" s="155"/>
      <c r="Z270" s="154"/>
      <c r="AA270" s="153"/>
    </row>
    <row r="271" spans="1:27" ht="13.5" customHeight="1">
      <c r="A271" s="164"/>
      <c r="B271" s="163" t="s">
        <v>434</v>
      </c>
      <c r="C271" s="161"/>
      <c r="D271" s="161"/>
      <c r="E271" s="161" t="s">
        <v>107</v>
      </c>
      <c r="F271" s="161"/>
      <c r="G271" s="161"/>
      <c r="H271" s="161"/>
      <c r="I271" s="161" t="s">
        <v>129</v>
      </c>
      <c r="J271" s="161"/>
      <c r="K271" s="161"/>
      <c r="L271" s="162" t="s">
        <v>147</v>
      </c>
      <c r="M271" s="161" t="s">
        <v>137</v>
      </c>
      <c r="N271" s="161"/>
      <c r="O271" s="160"/>
      <c r="P271" s="159"/>
      <c r="Q271" s="159"/>
      <c r="R271" s="159"/>
      <c r="S271" s="159"/>
      <c r="V271" s="158"/>
      <c r="W271" s="157"/>
      <c r="X271" s="156"/>
      <c r="Y271" s="155"/>
      <c r="Z271" s="154"/>
      <c r="AA271" s="153"/>
    </row>
    <row r="272" spans="1:27" ht="13.5" customHeight="1">
      <c r="A272" s="164"/>
      <c r="B272" s="163" t="s">
        <v>156</v>
      </c>
      <c r="C272" s="161"/>
      <c r="D272" s="161"/>
      <c r="E272" s="161" t="s">
        <v>155</v>
      </c>
      <c r="F272" s="161"/>
      <c r="G272" s="161"/>
      <c r="H272" s="161"/>
      <c r="I272" s="161" t="s">
        <v>154</v>
      </c>
      <c r="J272" s="161"/>
      <c r="K272" s="161"/>
      <c r="L272" s="162" t="s">
        <v>141</v>
      </c>
      <c r="M272" s="161" t="s">
        <v>137</v>
      </c>
      <c r="N272" s="161"/>
      <c r="O272" s="160"/>
      <c r="P272" s="159"/>
      <c r="Q272" s="159"/>
      <c r="R272" s="159"/>
      <c r="S272" s="159"/>
      <c r="V272" s="158"/>
      <c r="W272" s="157"/>
      <c r="X272" s="156"/>
      <c r="Y272" s="155"/>
      <c r="Z272" s="154"/>
      <c r="AA272" s="153"/>
    </row>
    <row r="273" spans="1:27" ht="13.5" customHeight="1">
      <c r="A273" s="164"/>
      <c r="B273" s="163" t="s">
        <v>153</v>
      </c>
      <c r="C273" s="161"/>
      <c r="D273" s="161"/>
      <c r="E273" s="161" t="s">
        <v>152</v>
      </c>
      <c r="F273" s="161"/>
      <c r="G273" s="161"/>
      <c r="H273" s="161"/>
      <c r="I273" s="161" t="s">
        <v>100</v>
      </c>
      <c r="J273" s="161"/>
      <c r="K273" s="161"/>
      <c r="L273" s="164" t="s">
        <v>133</v>
      </c>
      <c r="M273" s="161" t="s">
        <v>130</v>
      </c>
      <c r="N273" s="161"/>
      <c r="O273" s="160"/>
      <c r="P273" s="159"/>
      <c r="Q273" s="159"/>
      <c r="R273" s="159"/>
      <c r="S273" s="159"/>
      <c r="V273" s="158"/>
      <c r="W273" s="157"/>
      <c r="X273" s="156"/>
      <c r="Y273" s="155"/>
      <c r="Z273" s="154"/>
      <c r="AA273" s="153"/>
    </row>
    <row r="274" spans="1:27" ht="13.5" customHeight="1">
      <c r="A274" s="164"/>
      <c r="B274" s="163" t="s">
        <v>151</v>
      </c>
      <c r="C274" s="161"/>
      <c r="D274" s="161"/>
      <c r="E274" s="161" t="s">
        <v>150</v>
      </c>
      <c r="F274" s="161"/>
      <c r="G274" s="161"/>
      <c r="H274" s="161"/>
      <c r="I274" s="161" t="s">
        <v>100</v>
      </c>
      <c r="J274" s="161"/>
      <c r="K274" s="161"/>
      <c r="L274" s="162" t="s">
        <v>131</v>
      </c>
      <c r="M274" s="161" t="s">
        <v>130</v>
      </c>
      <c r="N274" s="161"/>
      <c r="O274" s="160"/>
      <c r="P274" s="159"/>
      <c r="Q274" s="159"/>
      <c r="R274" s="159"/>
      <c r="S274" s="159"/>
      <c r="V274" s="158"/>
      <c r="W274" s="157"/>
      <c r="X274" s="156"/>
      <c r="Y274" s="155"/>
      <c r="Z274" s="154"/>
      <c r="AA274" s="153"/>
    </row>
    <row r="275" spans="1:27" ht="13.5" customHeight="1">
      <c r="A275" s="164"/>
      <c r="B275" s="163" t="s">
        <v>149</v>
      </c>
      <c r="C275" s="161"/>
      <c r="D275" s="161"/>
      <c r="E275" s="161" t="s">
        <v>148</v>
      </c>
      <c r="F275" s="161"/>
      <c r="G275" s="161"/>
      <c r="H275" s="161"/>
      <c r="I275" s="161" t="s">
        <v>146</v>
      </c>
      <c r="J275" s="161"/>
      <c r="K275" s="161"/>
      <c r="L275" s="162" t="s">
        <v>147</v>
      </c>
      <c r="M275" s="161" t="s">
        <v>130</v>
      </c>
      <c r="N275" s="161"/>
      <c r="O275" s="160"/>
      <c r="P275" s="159"/>
      <c r="Q275" s="159"/>
      <c r="R275" s="159"/>
      <c r="S275" s="159"/>
      <c r="V275" s="158"/>
      <c r="W275" s="157"/>
      <c r="X275" s="156"/>
      <c r="Y275" s="155"/>
      <c r="Z275" s="154"/>
      <c r="AA275" s="153"/>
    </row>
    <row r="276" spans="1:27" ht="13.5" customHeight="1">
      <c r="A276" s="164"/>
      <c r="B276" s="163" t="s">
        <v>126</v>
      </c>
      <c r="C276" s="161"/>
      <c r="D276" s="161"/>
      <c r="E276" s="161" t="s">
        <v>106</v>
      </c>
      <c r="F276" s="161"/>
      <c r="G276" s="161"/>
      <c r="H276" s="161"/>
      <c r="I276" s="161" t="s">
        <v>146</v>
      </c>
      <c r="J276" s="161"/>
      <c r="K276" s="161"/>
      <c r="L276" s="162" t="s">
        <v>141</v>
      </c>
      <c r="M276" s="161" t="s">
        <v>130</v>
      </c>
      <c r="N276" s="161"/>
      <c r="O276" s="160"/>
      <c r="P276" s="159"/>
      <c r="Q276" s="159"/>
      <c r="R276" s="159"/>
      <c r="S276" s="159"/>
      <c r="V276" s="158"/>
      <c r="W276" s="157"/>
      <c r="X276" s="156"/>
      <c r="Y276" s="155"/>
      <c r="Z276" s="154"/>
      <c r="AA276" s="153"/>
    </row>
    <row r="277" spans="1:27" ht="13.5" customHeight="1">
      <c r="A277" s="164"/>
      <c r="B277" s="163" t="s">
        <v>145</v>
      </c>
      <c r="C277" s="161"/>
      <c r="D277" s="161"/>
      <c r="E277" s="161" t="s">
        <v>144</v>
      </c>
      <c r="F277" s="161"/>
      <c r="G277" s="161"/>
      <c r="H277" s="161"/>
      <c r="I277" s="161" t="s">
        <v>143</v>
      </c>
      <c r="J277" s="161"/>
      <c r="K277" s="161"/>
      <c r="L277" s="164" t="s">
        <v>141</v>
      </c>
      <c r="M277" s="161" t="s">
        <v>137</v>
      </c>
      <c r="N277" s="161"/>
      <c r="O277" s="160"/>
      <c r="P277" s="159"/>
      <c r="Q277" s="159"/>
      <c r="R277" s="159"/>
      <c r="S277" s="159"/>
      <c r="V277" s="158"/>
      <c r="W277" s="157"/>
      <c r="X277" s="156"/>
      <c r="Y277" s="155"/>
      <c r="Z277" s="154"/>
      <c r="AA277" s="153"/>
    </row>
    <row r="278" spans="1:27" ht="13.5" customHeight="1">
      <c r="A278" s="164"/>
      <c r="B278" s="163" t="s">
        <v>98</v>
      </c>
      <c r="C278" s="161"/>
      <c r="D278" s="161"/>
      <c r="E278" s="161" t="s">
        <v>72</v>
      </c>
      <c r="F278" s="161"/>
      <c r="G278" s="161"/>
      <c r="H278" s="161"/>
      <c r="I278" s="161" t="s">
        <v>142</v>
      </c>
      <c r="J278" s="161"/>
      <c r="K278" s="161"/>
      <c r="L278" s="162" t="s">
        <v>141</v>
      </c>
      <c r="M278" s="161" t="s">
        <v>137</v>
      </c>
      <c r="N278" s="161"/>
      <c r="O278" s="160"/>
      <c r="P278" s="159"/>
      <c r="Q278" s="159"/>
      <c r="R278" s="159"/>
      <c r="S278" s="159"/>
      <c r="V278" s="158"/>
      <c r="W278" s="157"/>
      <c r="X278" s="156"/>
      <c r="Y278" s="154"/>
      <c r="Z278" s="154"/>
      <c r="AA278" s="153"/>
    </row>
    <row r="279" spans="1:27" ht="13.5" customHeight="1">
      <c r="A279" s="164"/>
      <c r="B279" s="163" t="s">
        <v>140</v>
      </c>
      <c r="C279" s="161"/>
      <c r="D279" s="161"/>
      <c r="E279" s="161" t="s">
        <v>139</v>
      </c>
      <c r="F279" s="161"/>
      <c r="G279" s="161"/>
      <c r="H279" s="161"/>
      <c r="I279" s="161" t="s">
        <v>138</v>
      </c>
      <c r="J279" s="161"/>
      <c r="K279" s="161"/>
      <c r="L279" s="164" t="s">
        <v>131</v>
      </c>
      <c r="M279" s="161" t="s">
        <v>137</v>
      </c>
      <c r="N279" s="161"/>
      <c r="O279" s="160"/>
      <c r="P279" s="159"/>
      <c r="Q279" s="159"/>
      <c r="R279" s="159"/>
      <c r="S279" s="159"/>
      <c r="V279" s="158"/>
      <c r="W279" s="157"/>
      <c r="X279" s="156"/>
      <c r="Y279" s="154"/>
      <c r="Z279" s="154"/>
      <c r="AA279" s="153"/>
    </row>
    <row r="280" spans="1:27" ht="13.5" customHeight="1">
      <c r="A280" s="164"/>
      <c r="B280" s="163" t="s">
        <v>136</v>
      </c>
      <c r="C280" s="161"/>
      <c r="D280" s="161"/>
      <c r="E280" s="161" t="s">
        <v>135</v>
      </c>
      <c r="F280" s="161"/>
      <c r="G280" s="161"/>
      <c r="H280" s="161"/>
      <c r="I280" s="161" t="s">
        <v>134</v>
      </c>
      <c r="J280" s="161"/>
      <c r="K280" s="161"/>
      <c r="L280" s="164" t="s">
        <v>133</v>
      </c>
      <c r="M280" s="161" t="s">
        <v>130</v>
      </c>
      <c r="N280" s="161"/>
      <c r="O280" s="160"/>
      <c r="P280" s="159"/>
      <c r="Q280" s="159"/>
      <c r="R280" s="159"/>
      <c r="S280" s="159"/>
      <c r="V280" s="158"/>
      <c r="W280" s="157"/>
      <c r="X280" s="156"/>
      <c r="Y280" s="155"/>
      <c r="Z280" s="154"/>
      <c r="AA280" s="153"/>
    </row>
    <row r="281" spans="1:27" ht="13.5" customHeight="1">
      <c r="A281" s="164"/>
      <c r="B281" s="163" t="s">
        <v>7</v>
      </c>
      <c r="C281" s="161"/>
      <c r="D281" s="161"/>
      <c r="E281" s="161" t="s">
        <v>132</v>
      </c>
      <c r="F281" s="161"/>
      <c r="G281" s="161"/>
      <c r="H281" s="161"/>
      <c r="I281" s="161" t="s">
        <v>3</v>
      </c>
      <c r="J281" s="161"/>
      <c r="K281" s="161"/>
      <c r="L281" s="162" t="s">
        <v>131</v>
      </c>
      <c r="M281" s="161" t="s">
        <v>130</v>
      </c>
      <c r="N281" s="161"/>
      <c r="O281" s="160"/>
      <c r="P281" s="159"/>
      <c r="Q281" s="159"/>
      <c r="R281" s="159"/>
      <c r="S281" s="159"/>
      <c r="V281" s="158"/>
      <c r="W281" s="157"/>
      <c r="X281" s="156"/>
      <c r="Y281" s="155"/>
      <c r="Z281" s="154"/>
      <c r="AA281" s="153"/>
    </row>
    <row r="282" spans="1:27">
      <c r="K282" s="151"/>
    </row>
  </sheetData>
  <sheetProtection password="C416" sheet="1" formatColumns="0" selectLockedCells="1" sort="0"/>
  <mergeCells count="647">
    <mergeCell ref="D240:E240"/>
    <mergeCell ref="D241:E241"/>
    <mergeCell ref="D245:E245"/>
    <mergeCell ref="D247:E247"/>
    <mergeCell ref="D248:E248"/>
    <mergeCell ref="B146:C146"/>
    <mergeCell ref="D146:E146"/>
    <mergeCell ref="G146:J146"/>
    <mergeCell ref="D233:E233"/>
    <mergeCell ref="D234:E234"/>
    <mergeCell ref="D246:E246"/>
    <mergeCell ref="D235:E235"/>
    <mergeCell ref="B265:C265"/>
    <mergeCell ref="D190:E190"/>
    <mergeCell ref="D191:E191"/>
    <mergeCell ref="D192:E192"/>
    <mergeCell ref="D193:E193"/>
    <mergeCell ref="D194:E194"/>
    <mergeCell ref="D195:E195"/>
    <mergeCell ref="D196:E196"/>
    <mergeCell ref="B248:C248"/>
    <mergeCell ref="B249:C249"/>
    <mergeCell ref="D198:E198"/>
    <mergeCell ref="D199:E199"/>
    <mergeCell ref="D200:E200"/>
    <mergeCell ref="D205:E205"/>
    <mergeCell ref="D206:E206"/>
    <mergeCell ref="D207:E207"/>
    <mergeCell ref="D208:E208"/>
    <mergeCell ref="D201:E201"/>
    <mergeCell ref="D202:E202"/>
    <mergeCell ref="D203:E203"/>
    <mergeCell ref="D204:E204"/>
    <mergeCell ref="D213:E213"/>
    <mergeCell ref="D214:E214"/>
    <mergeCell ref="D215:E215"/>
    <mergeCell ref="B250:C250"/>
    <mergeCell ref="D173:E173"/>
    <mergeCell ref="D174:E174"/>
    <mergeCell ref="D175:E175"/>
    <mergeCell ref="D176:E176"/>
    <mergeCell ref="D177:E177"/>
    <mergeCell ref="D178:E178"/>
    <mergeCell ref="D179:E179"/>
    <mergeCell ref="B231:C231"/>
    <mergeCell ref="B243:C243"/>
    <mergeCell ref="D188:E188"/>
    <mergeCell ref="D189:E189"/>
    <mergeCell ref="D216:E216"/>
    <mergeCell ref="D209:E209"/>
    <mergeCell ref="D210:E210"/>
    <mergeCell ref="D211:E211"/>
    <mergeCell ref="D212:E212"/>
    <mergeCell ref="D221:E221"/>
    <mergeCell ref="D222:E222"/>
    <mergeCell ref="D223:E223"/>
    <mergeCell ref="D224:E224"/>
    <mergeCell ref="D217:E217"/>
    <mergeCell ref="D218:E218"/>
    <mergeCell ref="D219:E219"/>
    <mergeCell ref="D172:E172"/>
    <mergeCell ref="B247:C247"/>
    <mergeCell ref="D180:E180"/>
    <mergeCell ref="D181:E181"/>
    <mergeCell ref="D182:E182"/>
    <mergeCell ref="D183:E183"/>
    <mergeCell ref="D184:E184"/>
    <mergeCell ref="D185:E185"/>
    <mergeCell ref="D186:E186"/>
    <mergeCell ref="D187:E187"/>
    <mergeCell ref="D197:E197"/>
    <mergeCell ref="D220:E220"/>
    <mergeCell ref="D229:E229"/>
    <mergeCell ref="D230:E230"/>
    <mergeCell ref="D231:E231"/>
    <mergeCell ref="D232:E232"/>
    <mergeCell ref="D225:E225"/>
    <mergeCell ref="D226:E226"/>
    <mergeCell ref="D227:E227"/>
    <mergeCell ref="D228:E228"/>
    <mergeCell ref="D236:E236"/>
    <mergeCell ref="D237:E237"/>
    <mergeCell ref="D238:E238"/>
    <mergeCell ref="D239:E239"/>
    <mergeCell ref="D163:E163"/>
    <mergeCell ref="D164:E164"/>
    <mergeCell ref="D168:E168"/>
    <mergeCell ref="D169:E169"/>
    <mergeCell ref="G166:J166"/>
    <mergeCell ref="G167:J167"/>
    <mergeCell ref="G165:J165"/>
    <mergeCell ref="D170:E170"/>
    <mergeCell ref="D171:E171"/>
    <mergeCell ref="D165:E165"/>
    <mergeCell ref="D166:E166"/>
    <mergeCell ref="D167:E167"/>
    <mergeCell ref="D161:E161"/>
    <mergeCell ref="D162:E162"/>
    <mergeCell ref="G161:J161"/>
    <mergeCell ref="G162:J162"/>
    <mergeCell ref="D156:E156"/>
    <mergeCell ref="D157:E157"/>
    <mergeCell ref="D158:E158"/>
    <mergeCell ref="D159:E159"/>
    <mergeCell ref="G157:J157"/>
    <mergeCell ref="D154:E154"/>
    <mergeCell ref="D155:E155"/>
    <mergeCell ref="D116:E116"/>
    <mergeCell ref="D106:E106"/>
    <mergeCell ref="D148:E148"/>
    <mergeCell ref="D149:E149"/>
    <mergeCell ref="D132:E132"/>
    <mergeCell ref="D133:E133"/>
    <mergeCell ref="D160:E160"/>
    <mergeCell ref="B246:C246"/>
    <mergeCell ref="B235:C235"/>
    <mergeCell ref="B236:C236"/>
    <mergeCell ref="B237:C237"/>
    <mergeCell ref="B238:C238"/>
    <mergeCell ref="B239:C239"/>
    <mergeCell ref="B241:C241"/>
    <mergeCell ref="B240:C240"/>
    <mergeCell ref="B242:C242"/>
    <mergeCell ref="B244:C244"/>
    <mergeCell ref="B218:C218"/>
    <mergeCell ref="B245:C245"/>
    <mergeCell ref="B232:C232"/>
    <mergeCell ref="B233:C233"/>
    <mergeCell ref="B234:C234"/>
    <mergeCell ref="B223:C223"/>
    <mergeCell ref="B224:C224"/>
    <mergeCell ref="B225:C225"/>
    <mergeCell ref="B226:C226"/>
    <mergeCell ref="B227:C227"/>
    <mergeCell ref="B228:C228"/>
    <mergeCell ref="G106:J106"/>
    <mergeCell ref="K106:L106"/>
    <mergeCell ref="B160:C160"/>
    <mergeCell ref="B161:C161"/>
    <mergeCell ref="B112:C112"/>
    <mergeCell ref="D107:E107"/>
    <mergeCell ref="D108:E108"/>
    <mergeCell ref="D109:E109"/>
    <mergeCell ref="B165:C165"/>
    <mergeCell ref="D145:E145"/>
    <mergeCell ref="D147:E147"/>
    <mergeCell ref="D150:E150"/>
    <mergeCell ref="D151:E151"/>
    <mergeCell ref="D127:E127"/>
    <mergeCell ref="D128:E128"/>
    <mergeCell ref="D134:E134"/>
    <mergeCell ref="D135:E135"/>
    <mergeCell ref="D136:E136"/>
    <mergeCell ref="D137:E137"/>
    <mergeCell ref="D142:E142"/>
    <mergeCell ref="D143:E143"/>
    <mergeCell ref="D139:E139"/>
    <mergeCell ref="D152:E152"/>
    <mergeCell ref="D153:E153"/>
    <mergeCell ref="V66:AA66"/>
    <mergeCell ref="I26:I27"/>
    <mergeCell ref="I36:I37"/>
    <mergeCell ref="K10:L11"/>
    <mergeCell ref="S16:S17"/>
    <mergeCell ref="K23:L24"/>
    <mergeCell ref="I13:I14"/>
    <mergeCell ref="K28:L29"/>
    <mergeCell ref="K18:L19"/>
    <mergeCell ref="I33:I34"/>
    <mergeCell ref="S11:S12"/>
    <mergeCell ref="K12:L12"/>
    <mergeCell ref="I11:I12"/>
    <mergeCell ref="K22:L22"/>
    <mergeCell ref="K25:L26"/>
    <mergeCell ref="I21:I22"/>
    <mergeCell ref="K30:L31"/>
    <mergeCell ref="K32:L32"/>
    <mergeCell ref="S21:S22"/>
    <mergeCell ref="K20:L21"/>
    <mergeCell ref="A52:S52"/>
    <mergeCell ref="S31:S32"/>
    <mergeCell ref="A33:B34"/>
    <mergeCell ref="A32:B32"/>
    <mergeCell ref="V1:AA1"/>
    <mergeCell ref="L1:N1"/>
    <mergeCell ref="D1:I1"/>
    <mergeCell ref="L3:S3"/>
    <mergeCell ref="K27:L27"/>
    <mergeCell ref="D5:G5"/>
    <mergeCell ref="K8:L9"/>
    <mergeCell ref="N5:Q5"/>
    <mergeCell ref="O1:P1"/>
    <mergeCell ref="K5:L5"/>
    <mergeCell ref="K6:L6"/>
    <mergeCell ref="M5:M6"/>
    <mergeCell ref="Q1:S1"/>
    <mergeCell ref="B3:I3"/>
    <mergeCell ref="B1:C2"/>
    <mergeCell ref="A8:B9"/>
    <mergeCell ref="C5:C6"/>
    <mergeCell ref="A64:S64"/>
    <mergeCell ref="A13:B14"/>
    <mergeCell ref="A15:B16"/>
    <mergeCell ref="A17:B17"/>
    <mergeCell ref="M41:O41"/>
    <mergeCell ref="S26:S27"/>
    <mergeCell ref="A6:B6"/>
    <mergeCell ref="A12:B12"/>
    <mergeCell ref="A10:B11"/>
    <mergeCell ref="A5:B5"/>
    <mergeCell ref="A20:B21"/>
    <mergeCell ref="A25:B26"/>
    <mergeCell ref="A23:B24"/>
    <mergeCell ref="A22:B22"/>
    <mergeCell ref="A27:B27"/>
    <mergeCell ref="E57:H57"/>
    <mergeCell ref="A30:B31"/>
    <mergeCell ref="B58:C58"/>
    <mergeCell ref="E58:H58"/>
    <mergeCell ref="A37:B37"/>
    <mergeCell ref="K13:L14"/>
    <mergeCell ref="K15:L16"/>
    <mergeCell ref="I16:I17"/>
    <mergeCell ref="B57:C57"/>
    <mergeCell ref="S36:S37"/>
    <mergeCell ref="K37:L37"/>
    <mergeCell ref="K35:L36"/>
    <mergeCell ref="G41:H41"/>
    <mergeCell ref="K17:L17"/>
    <mergeCell ref="K33:L34"/>
    <mergeCell ref="A35:B36"/>
    <mergeCell ref="I31:I32"/>
    <mergeCell ref="I18:I19"/>
    <mergeCell ref="I23:I24"/>
    <mergeCell ref="I28:I29"/>
    <mergeCell ref="A28:B29"/>
    <mergeCell ref="A18:B19"/>
    <mergeCell ref="C42:E42"/>
    <mergeCell ref="C41:E41"/>
    <mergeCell ref="M42:O42"/>
    <mergeCell ref="O57:R57"/>
    <mergeCell ref="C43:H43"/>
    <mergeCell ref="Q47:S47"/>
    <mergeCell ref="Q41:R41"/>
    <mergeCell ref="A49:S49"/>
    <mergeCell ref="C46:D46"/>
    <mergeCell ref="J46:K46"/>
    <mergeCell ref="J47:K47"/>
    <mergeCell ref="B107:C107"/>
    <mergeCell ref="B88:C88"/>
    <mergeCell ref="F83:H83"/>
    <mergeCell ref="F84:H84"/>
    <mergeCell ref="F85:H85"/>
    <mergeCell ref="A50:S50"/>
    <mergeCell ref="B104:C104"/>
    <mergeCell ref="L58:M58"/>
    <mergeCell ref="O58:R58"/>
    <mergeCell ref="P43:S43"/>
    <mergeCell ref="C47:D47"/>
    <mergeCell ref="L43:M43"/>
    <mergeCell ref="L57:M57"/>
    <mergeCell ref="A66:B66"/>
    <mergeCell ref="C66:H66"/>
    <mergeCell ref="A61:S61"/>
    <mergeCell ref="A62:S62"/>
    <mergeCell ref="B106:C106"/>
    <mergeCell ref="A65:S65"/>
    <mergeCell ref="G107:J107"/>
    <mergeCell ref="G108:J108"/>
    <mergeCell ref="B115:C115"/>
    <mergeCell ref="B113:C113"/>
    <mergeCell ref="D112:E112"/>
    <mergeCell ref="G109:J109"/>
    <mergeCell ref="D114:E114"/>
    <mergeCell ref="D115:E115"/>
    <mergeCell ref="B108:C108"/>
    <mergeCell ref="B109:C109"/>
    <mergeCell ref="B110:C110"/>
    <mergeCell ref="B114:C114"/>
    <mergeCell ref="D113:E113"/>
    <mergeCell ref="D110:E110"/>
    <mergeCell ref="D111:E111"/>
    <mergeCell ref="B111:C111"/>
    <mergeCell ref="G115:J115"/>
    <mergeCell ref="G116:J116"/>
    <mergeCell ref="B142:C142"/>
    <mergeCell ref="B143:C143"/>
    <mergeCell ref="B261:C261"/>
    <mergeCell ref="B116:C116"/>
    <mergeCell ref="B162:C162"/>
    <mergeCell ref="B175:C175"/>
    <mergeCell ref="G110:J110"/>
    <mergeCell ref="G111:J111"/>
    <mergeCell ref="B166:C166"/>
    <mergeCell ref="B167:C167"/>
    <mergeCell ref="B181:C181"/>
    <mergeCell ref="B176:C176"/>
    <mergeCell ref="B177:C177"/>
    <mergeCell ref="B178:C178"/>
    <mergeCell ref="B180:C180"/>
    <mergeCell ref="B179:C179"/>
    <mergeCell ref="B182:C182"/>
    <mergeCell ref="B183:C183"/>
    <mergeCell ref="B184:C184"/>
    <mergeCell ref="B185:C185"/>
    <mergeCell ref="B186:C186"/>
    <mergeCell ref="B187:C187"/>
    <mergeCell ref="B262:C262"/>
    <mergeCell ref="B263:C263"/>
    <mergeCell ref="D261:E261"/>
    <mergeCell ref="D262:E262"/>
    <mergeCell ref="D263:E263"/>
    <mergeCell ref="B259:C259"/>
    <mergeCell ref="B260:C260"/>
    <mergeCell ref="D260:E260"/>
    <mergeCell ref="B264:C264"/>
    <mergeCell ref="D264:E264"/>
    <mergeCell ref="B256:C256"/>
    <mergeCell ref="B251:C251"/>
    <mergeCell ref="B252:C252"/>
    <mergeCell ref="B257:C257"/>
    <mergeCell ref="B258:C258"/>
    <mergeCell ref="B253:C253"/>
    <mergeCell ref="D258:E258"/>
    <mergeCell ref="D259:E259"/>
    <mergeCell ref="B140:C140"/>
    <mergeCell ref="B141:C141"/>
    <mergeCell ref="B144:C144"/>
    <mergeCell ref="B145:C145"/>
    <mergeCell ref="B159:C159"/>
    <mergeCell ref="D144:E144"/>
    <mergeCell ref="B255:C255"/>
    <mergeCell ref="D256:E256"/>
    <mergeCell ref="B190:C190"/>
    <mergeCell ref="B191:C191"/>
    <mergeCell ref="B192:C192"/>
    <mergeCell ref="B193:C193"/>
    <mergeCell ref="B188:C188"/>
    <mergeCell ref="B189:C189"/>
    <mergeCell ref="B208:C208"/>
    <mergeCell ref="B209:C209"/>
    <mergeCell ref="B254:C254"/>
    <mergeCell ref="B171:C171"/>
    <mergeCell ref="B172:C172"/>
    <mergeCell ref="B173:C173"/>
    <mergeCell ref="B174:C174"/>
    <mergeCell ref="B148:C148"/>
    <mergeCell ref="B149:C149"/>
    <mergeCell ref="B163:C163"/>
    <mergeCell ref="B164:C164"/>
    <mergeCell ref="B194:C194"/>
    <mergeCell ref="B195:C195"/>
    <mergeCell ref="B204:C204"/>
    <mergeCell ref="B205:C205"/>
    <mergeCell ref="B196:C196"/>
    <mergeCell ref="B197:C197"/>
    <mergeCell ref="B198:C198"/>
    <mergeCell ref="B199:C199"/>
    <mergeCell ref="B206:C206"/>
    <mergeCell ref="B207:C207"/>
    <mergeCell ref="B168:C168"/>
    <mergeCell ref="B169:C169"/>
    <mergeCell ref="B170:C170"/>
    <mergeCell ref="B200:C200"/>
    <mergeCell ref="B211:C211"/>
    <mergeCell ref="G129:J129"/>
    <mergeCell ref="G125:J125"/>
    <mergeCell ref="G126:J126"/>
    <mergeCell ref="B152:C152"/>
    <mergeCell ref="G138:J138"/>
    <mergeCell ref="G137:J137"/>
    <mergeCell ref="G133:J133"/>
    <mergeCell ref="B129:C129"/>
    <mergeCell ref="D130:E130"/>
    <mergeCell ref="B86:C86"/>
    <mergeCell ref="D86:E86"/>
    <mergeCell ref="B87:C87"/>
    <mergeCell ref="D87:E87"/>
    <mergeCell ref="D88:E88"/>
    <mergeCell ref="F86:H86"/>
    <mergeCell ref="G140:J140"/>
    <mergeCell ref="G136:J136"/>
    <mergeCell ref="G130:J130"/>
    <mergeCell ref="G131:J131"/>
    <mergeCell ref="G132:J132"/>
    <mergeCell ref="G139:J139"/>
    <mergeCell ref="G134:J134"/>
    <mergeCell ref="G135:J135"/>
    <mergeCell ref="G123:J123"/>
    <mergeCell ref="G124:J124"/>
    <mergeCell ref="G119:J119"/>
    <mergeCell ref="G120:J120"/>
    <mergeCell ref="G121:J121"/>
    <mergeCell ref="G114:J114"/>
    <mergeCell ref="G122:J122"/>
    <mergeCell ref="G118:J118"/>
    <mergeCell ref="G127:J127"/>
    <mergeCell ref="G128:J128"/>
    <mergeCell ref="B85:C85"/>
    <mergeCell ref="F75:H75"/>
    <mergeCell ref="D85:E85"/>
    <mergeCell ref="D83:E83"/>
    <mergeCell ref="B84:C84"/>
    <mergeCell ref="D84:E84"/>
    <mergeCell ref="B76:C76"/>
    <mergeCell ref="D76:E76"/>
    <mergeCell ref="F76:H76"/>
    <mergeCell ref="B77:C77"/>
    <mergeCell ref="D117:E117"/>
    <mergeCell ref="B117:C117"/>
    <mergeCell ref="B118:C118"/>
    <mergeCell ref="B119:C119"/>
    <mergeCell ref="B120:C120"/>
    <mergeCell ref="B121:C121"/>
    <mergeCell ref="B122:C122"/>
    <mergeCell ref="D122:E122"/>
    <mergeCell ref="D123:E123"/>
    <mergeCell ref="D118:E118"/>
    <mergeCell ref="D119:E119"/>
    <mergeCell ref="D120:E120"/>
    <mergeCell ref="D121:E121"/>
    <mergeCell ref="B135:C135"/>
    <mergeCell ref="B137:C137"/>
    <mergeCell ref="D129:E129"/>
    <mergeCell ref="B124:C124"/>
    <mergeCell ref="B125:C125"/>
    <mergeCell ref="B126:C126"/>
    <mergeCell ref="D124:E124"/>
    <mergeCell ref="D125:E125"/>
    <mergeCell ref="B123:C123"/>
    <mergeCell ref="B230:C230"/>
    <mergeCell ref="B153:C153"/>
    <mergeCell ref="B154:C154"/>
    <mergeCell ref="B155:C155"/>
    <mergeCell ref="B156:C156"/>
    <mergeCell ref="B157:C157"/>
    <mergeCell ref="B158:C158"/>
    <mergeCell ref="B150:C150"/>
    <mergeCell ref="B151:C151"/>
    <mergeCell ref="B212:C212"/>
    <mergeCell ref="B213:C213"/>
    <mergeCell ref="B214:C214"/>
    <mergeCell ref="B210:C210"/>
    <mergeCell ref="B201:C201"/>
    <mergeCell ref="B202:C202"/>
    <mergeCell ref="B203:C203"/>
    <mergeCell ref="B229:C229"/>
    <mergeCell ref="B219:C219"/>
    <mergeCell ref="B220:C220"/>
    <mergeCell ref="B221:C221"/>
    <mergeCell ref="B222:C222"/>
    <mergeCell ref="B215:C215"/>
    <mergeCell ref="B216:C216"/>
    <mergeCell ref="B217:C217"/>
    <mergeCell ref="F77:H77"/>
    <mergeCell ref="B78:C78"/>
    <mergeCell ref="D78:E78"/>
    <mergeCell ref="F78:H78"/>
    <mergeCell ref="G141:J141"/>
    <mergeCell ref="G143:J143"/>
    <mergeCell ref="B79:C79"/>
    <mergeCell ref="D79:E79"/>
    <mergeCell ref="B82:C82"/>
    <mergeCell ref="D82:E82"/>
    <mergeCell ref="F80:H80"/>
    <mergeCell ref="F82:H82"/>
    <mergeCell ref="G117:J117"/>
    <mergeCell ref="G112:J112"/>
    <mergeCell ref="G113:J113"/>
    <mergeCell ref="F87:H87"/>
    <mergeCell ref="F88:H88"/>
    <mergeCell ref="B136:C136"/>
    <mergeCell ref="B83:C83"/>
    <mergeCell ref="B127:C127"/>
    <mergeCell ref="B131:C131"/>
    <mergeCell ref="B132:C132"/>
    <mergeCell ref="B133:C133"/>
    <mergeCell ref="B134:C134"/>
    <mergeCell ref="G150:J150"/>
    <mergeCell ref="F79:H79"/>
    <mergeCell ref="B80:C80"/>
    <mergeCell ref="D80:E80"/>
    <mergeCell ref="G153:J153"/>
    <mergeCell ref="G154:J154"/>
    <mergeCell ref="G142:J142"/>
    <mergeCell ref="G151:J151"/>
    <mergeCell ref="G152:J152"/>
    <mergeCell ref="G148:J148"/>
    <mergeCell ref="G149:J149"/>
    <mergeCell ref="G144:J144"/>
    <mergeCell ref="G147:J147"/>
    <mergeCell ref="G145:J145"/>
    <mergeCell ref="B138:C138"/>
    <mergeCell ref="B139:C139"/>
    <mergeCell ref="B147:C147"/>
    <mergeCell ref="B128:C128"/>
    <mergeCell ref="D126:E126"/>
    <mergeCell ref="D140:E140"/>
    <mergeCell ref="D141:E141"/>
    <mergeCell ref="D131:E131"/>
    <mergeCell ref="D138:E138"/>
    <mergeCell ref="B130:C130"/>
    <mergeCell ref="G155:J155"/>
    <mergeCell ref="G156:J156"/>
    <mergeCell ref="G176:J176"/>
    <mergeCell ref="G160:J160"/>
    <mergeCell ref="G183:J183"/>
    <mergeCell ref="G179:J179"/>
    <mergeCell ref="G180:J180"/>
    <mergeCell ref="G177:J177"/>
    <mergeCell ref="G178:J178"/>
    <mergeCell ref="G163:J163"/>
    <mergeCell ref="G200:J200"/>
    <mergeCell ref="G197:J197"/>
    <mergeCell ref="G198:J198"/>
    <mergeCell ref="G184:J184"/>
    <mergeCell ref="G168:J168"/>
    <mergeCell ref="G169:J169"/>
    <mergeCell ref="G170:J170"/>
    <mergeCell ref="G173:J173"/>
    <mergeCell ref="G181:J181"/>
    <mergeCell ref="G174:J174"/>
    <mergeCell ref="G189:J189"/>
    <mergeCell ref="G190:J190"/>
    <mergeCell ref="G158:J158"/>
    <mergeCell ref="G159:J159"/>
    <mergeCell ref="G182:J182"/>
    <mergeCell ref="G185:J185"/>
    <mergeCell ref="G186:J186"/>
    <mergeCell ref="G175:J175"/>
    <mergeCell ref="G171:J171"/>
    <mergeCell ref="G172:J172"/>
    <mergeCell ref="G164:J164"/>
    <mergeCell ref="G207:J207"/>
    <mergeCell ref="G208:J208"/>
    <mergeCell ref="G209:J209"/>
    <mergeCell ref="G210:J210"/>
    <mergeCell ref="G216:J216"/>
    <mergeCell ref="B73:C73"/>
    <mergeCell ref="B74:C74"/>
    <mergeCell ref="F74:H74"/>
    <mergeCell ref="B75:C75"/>
    <mergeCell ref="D75:E75"/>
    <mergeCell ref="G205:J205"/>
    <mergeCell ref="G195:J195"/>
    <mergeCell ref="G196:J196"/>
    <mergeCell ref="G201:J201"/>
    <mergeCell ref="G191:J191"/>
    <mergeCell ref="G199:J199"/>
    <mergeCell ref="G203:J203"/>
    <mergeCell ref="G202:J202"/>
    <mergeCell ref="G206:J206"/>
    <mergeCell ref="G212:J212"/>
    <mergeCell ref="D77:E77"/>
    <mergeCell ref="G194:J194"/>
    <mergeCell ref="G187:J187"/>
    <mergeCell ref="G188:J188"/>
    <mergeCell ref="G220:J220"/>
    <mergeCell ref="G221:J221"/>
    <mergeCell ref="G222:J222"/>
    <mergeCell ref="G223:J223"/>
    <mergeCell ref="G228:J228"/>
    <mergeCell ref="G213:J213"/>
    <mergeCell ref="G214:J214"/>
    <mergeCell ref="G215:J215"/>
    <mergeCell ref="G217:J217"/>
    <mergeCell ref="G235:J235"/>
    <mergeCell ref="G236:J236"/>
    <mergeCell ref="G237:J237"/>
    <mergeCell ref="G238:J238"/>
    <mergeCell ref="D242:E242"/>
    <mergeCell ref="D243:E243"/>
    <mergeCell ref="D244:E244"/>
    <mergeCell ref="D257:E257"/>
    <mergeCell ref="D72:E72"/>
    <mergeCell ref="F72:H72"/>
    <mergeCell ref="D73:E73"/>
    <mergeCell ref="F73:H73"/>
    <mergeCell ref="D74:E74"/>
    <mergeCell ref="G224:J224"/>
    <mergeCell ref="G211:J211"/>
    <mergeCell ref="G204:J204"/>
    <mergeCell ref="G192:J192"/>
    <mergeCell ref="G193:J193"/>
    <mergeCell ref="G225:J225"/>
    <mergeCell ref="G226:J226"/>
    <mergeCell ref="G227:J227"/>
    <mergeCell ref="G229:J229"/>
    <mergeCell ref="G218:J218"/>
    <mergeCell ref="G219:J219"/>
    <mergeCell ref="G251:J251"/>
    <mergeCell ref="G252:J252"/>
    <mergeCell ref="D253:E253"/>
    <mergeCell ref="D254:E254"/>
    <mergeCell ref="G261:J261"/>
    <mergeCell ref="D255:E255"/>
    <mergeCell ref="D265:E265"/>
    <mergeCell ref="D250:E250"/>
    <mergeCell ref="G257:J257"/>
    <mergeCell ref="Q267:R267"/>
    <mergeCell ref="B70:C70"/>
    <mergeCell ref="D70:E70"/>
    <mergeCell ref="F70:H70"/>
    <mergeCell ref="I68:I70"/>
    <mergeCell ref="A68:H68"/>
    <mergeCell ref="A69:H69"/>
    <mergeCell ref="G256:J256"/>
    <mergeCell ref="B71:C71"/>
    <mergeCell ref="B72:C72"/>
    <mergeCell ref="G231:J231"/>
    <mergeCell ref="G232:J232"/>
    <mergeCell ref="G233:J233"/>
    <mergeCell ref="G239:J239"/>
    <mergeCell ref="G240:J240"/>
    <mergeCell ref="G241:J241"/>
    <mergeCell ref="G234:J234"/>
    <mergeCell ref="G242:J242"/>
    <mergeCell ref="G254:J254"/>
    <mergeCell ref="D71:E71"/>
    <mergeCell ref="F71:H71"/>
    <mergeCell ref="G262:J262"/>
    <mergeCell ref="G243:J243"/>
    <mergeCell ref="G244:J244"/>
    <mergeCell ref="L71:N71"/>
    <mergeCell ref="B267:D267"/>
    <mergeCell ref="E267:H267"/>
    <mergeCell ref="I267:J267"/>
    <mergeCell ref="L267:N267"/>
    <mergeCell ref="O267:P267"/>
    <mergeCell ref="G247:J247"/>
    <mergeCell ref="G248:J248"/>
    <mergeCell ref="G249:J249"/>
    <mergeCell ref="G230:J230"/>
    <mergeCell ref="D249:E249"/>
    <mergeCell ref="G245:J245"/>
    <mergeCell ref="G246:J246"/>
    <mergeCell ref="G263:J263"/>
    <mergeCell ref="G264:J264"/>
    <mergeCell ref="G259:J259"/>
    <mergeCell ref="G260:J260"/>
    <mergeCell ref="G250:J250"/>
    <mergeCell ref="G258:J258"/>
    <mergeCell ref="G255:J255"/>
    <mergeCell ref="G253:J253"/>
    <mergeCell ref="G265:J265"/>
    <mergeCell ref="D251:E251"/>
    <mergeCell ref="D252:E252"/>
  </mergeCells>
  <conditionalFormatting sqref="K37:L37">
    <cfRule type="expression" dxfId="171" priority="85" stopIfTrue="1">
      <formula>$K$37=$S$58</formula>
    </cfRule>
    <cfRule type="expression" dxfId="170" priority="86" stopIfTrue="1">
      <formula>$K$37=$S$57</formula>
    </cfRule>
  </conditionalFormatting>
  <conditionalFormatting sqref="K32:L32">
    <cfRule type="expression" dxfId="169" priority="83" stopIfTrue="1">
      <formula>$K$32=$S$58</formula>
    </cfRule>
    <cfRule type="expression" dxfId="168" priority="84" stopIfTrue="1">
      <formula>$K$32=$S$57</formula>
    </cfRule>
  </conditionalFormatting>
  <conditionalFormatting sqref="K27:L27">
    <cfRule type="expression" dxfId="167" priority="81" stopIfTrue="1">
      <formula>$K$27=$S$58</formula>
    </cfRule>
    <cfRule type="expression" dxfId="166" priority="82" stopIfTrue="1">
      <formula>$K$27=$S$57</formula>
    </cfRule>
  </conditionalFormatting>
  <conditionalFormatting sqref="K22:L22">
    <cfRule type="expression" dxfId="165" priority="79" stopIfTrue="1">
      <formula>$K$22=$S$58</formula>
    </cfRule>
    <cfRule type="expression" dxfId="164" priority="80" stopIfTrue="1">
      <formula>$K$22=$S$57</formula>
    </cfRule>
  </conditionalFormatting>
  <conditionalFormatting sqref="K17:L17">
    <cfRule type="expression" dxfId="163" priority="77" stopIfTrue="1">
      <formula>$K$17=$S$58</formula>
    </cfRule>
    <cfRule type="expression" dxfId="162" priority="78" stopIfTrue="1">
      <formula>$K$17=$S$57</formula>
    </cfRule>
  </conditionalFormatting>
  <conditionalFormatting sqref="K12:L12">
    <cfRule type="expression" dxfId="161" priority="75" stopIfTrue="1">
      <formula>$K$12=$S$58</formula>
    </cfRule>
    <cfRule type="expression" dxfId="160" priority="76" stopIfTrue="1">
      <formula>$K$12=$S$57</formula>
    </cfRule>
  </conditionalFormatting>
  <conditionalFormatting sqref="A12:B12">
    <cfRule type="expression" dxfId="159" priority="73" stopIfTrue="1">
      <formula>$A$12=$I$57</formula>
    </cfRule>
    <cfRule type="expression" dxfId="158" priority="74" stopIfTrue="1">
      <formula>$A$12=$I$58</formula>
    </cfRule>
  </conditionalFormatting>
  <conditionalFormatting sqref="A17:B17">
    <cfRule type="expression" dxfId="157" priority="71">
      <formula>$A$17=$I$57</formula>
    </cfRule>
    <cfRule type="expression" dxfId="156" priority="72">
      <formula>$A$17=$I$58</formula>
    </cfRule>
  </conditionalFormatting>
  <conditionalFormatting sqref="A22:B22">
    <cfRule type="expression" dxfId="155" priority="69" stopIfTrue="1">
      <formula>$A$22=$I$58</formula>
    </cfRule>
    <cfRule type="expression" dxfId="154" priority="70" stopIfTrue="1">
      <formula>$A$22=$I$57</formula>
    </cfRule>
  </conditionalFormatting>
  <conditionalFormatting sqref="A27:B27">
    <cfRule type="expression" dxfId="153" priority="67" stopIfTrue="1">
      <formula>$A$27=$I$58</formula>
    </cfRule>
    <cfRule type="expression" dxfId="152" priority="68" stopIfTrue="1">
      <formula>$A$27=$I$57</formula>
    </cfRule>
  </conditionalFormatting>
  <conditionalFormatting sqref="A32:B32">
    <cfRule type="expression" dxfId="151" priority="65" stopIfTrue="1">
      <formula>$A$32=$I$58</formula>
    </cfRule>
    <cfRule type="expression" dxfId="150" priority="66" stopIfTrue="1">
      <formula>$A$32=$I$57</formula>
    </cfRule>
  </conditionalFormatting>
  <conditionalFormatting sqref="A37:B37">
    <cfRule type="expression" dxfId="149" priority="63" stopIfTrue="1">
      <formula>$A$37=$I$58</formula>
    </cfRule>
    <cfRule type="expression" dxfId="148"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147" priority="62" stopIfTrue="1">
      <formula>ISERROR(A8)</formula>
    </cfRule>
  </conditionalFormatting>
  <conditionalFormatting sqref="L1:N1">
    <cfRule type="expression" dxfId="146" priority="61" stopIfTrue="1">
      <formula>$L$1=0</formula>
    </cfRule>
  </conditionalFormatting>
  <conditionalFormatting sqref="Q1:S1">
    <cfRule type="expression" dxfId="145" priority="60" stopIfTrue="1">
      <formula>$Q$1=0</formula>
    </cfRule>
  </conditionalFormatting>
  <conditionalFormatting sqref="C46:D46">
    <cfRule type="expression" dxfId="144" priority="58" stopIfTrue="1">
      <formula>$N$14&gt;$C$46</formula>
    </cfRule>
    <cfRule type="expression" dxfId="143" priority="59" stopIfTrue="1">
      <formula>$C$46=0</formula>
    </cfRule>
  </conditionalFormatting>
  <conditionalFormatting sqref="C47:D47">
    <cfRule type="expression" dxfId="142" priority="56" stopIfTrue="1">
      <formula>$C$47&lt;$O$34+$E$34</formula>
    </cfRule>
    <cfRule type="expression" dxfId="141" priority="57" stopIfTrue="1">
      <formula>$C$47=0</formula>
    </cfRule>
  </conditionalFormatting>
  <conditionalFormatting sqref="J46:K46">
    <cfRule type="containsText" dxfId="140" priority="54" stopIfTrue="1" operator="containsText" text="°C">
      <formula>NOT(ISERROR(SEARCH("°C",J46)))</formula>
    </cfRule>
    <cfRule type="expression" dxfId="139" priority="55" stopIfTrue="1">
      <formula>$J$46=0</formula>
    </cfRule>
  </conditionalFormatting>
  <conditionalFormatting sqref="J47:K47">
    <cfRule type="expression" dxfId="138" priority="53" stopIfTrue="1">
      <formula>$J$47=0</formula>
    </cfRule>
  </conditionalFormatting>
  <conditionalFormatting sqref="Q47:S47">
    <cfRule type="expression" dxfId="137" priority="52" stopIfTrue="1">
      <formula>$Q$47=0</formula>
    </cfRule>
  </conditionalFormatting>
  <conditionalFormatting sqref="Y97:Y105 V106:W117 Y95 B107:B265 X68:X105">
    <cfRule type="cellIs" dxfId="136" priority="51" stopIfTrue="1" operator="equal">
      <formula>"žž"</formula>
    </cfRule>
  </conditionalFormatting>
  <conditionalFormatting sqref="E57:H57">
    <cfRule type="containsErrors" dxfId="135" priority="50" stopIfTrue="1">
      <formula>ISERROR(E57)</formula>
    </cfRule>
  </conditionalFormatting>
  <conditionalFormatting sqref="A57">
    <cfRule type="expression" dxfId="134" priority="48" stopIfTrue="1">
      <formula>$A$57&gt;0</formula>
    </cfRule>
    <cfRule type="expression" dxfId="133" priority="49" stopIfTrue="1">
      <formula>$I$57&gt;0</formula>
    </cfRule>
  </conditionalFormatting>
  <conditionalFormatting sqref="A58">
    <cfRule type="expression" dxfId="132" priority="46" stopIfTrue="1">
      <formula>$A$58&gt;0</formula>
    </cfRule>
    <cfRule type="expression" dxfId="131" priority="47" stopIfTrue="1">
      <formula>$I$58&gt;0</formula>
    </cfRule>
  </conditionalFormatting>
  <conditionalFormatting sqref="K57">
    <cfRule type="expression" dxfId="130" priority="44" stopIfTrue="1">
      <formula>$K$57&gt;0</formula>
    </cfRule>
    <cfRule type="expression" dxfId="129" priority="45" stopIfTrue="1">
      <formula>$S$57&gt;0</formula>
    </cfRule>
  </conditionalFormatting>
  <conditionalFormatting sqref="K58">
    <cfRule type="expression" dxfId="128" priority="42" stopIfTrue="1">
      <formula>$K$58&gt;0</formula>
    </cfRule>
    <cfRule type="expression" dxfId="127" priority="43" stopIfTrue="1">
      <formula>$S$58&gt;0</formula>
    </cfRule>
  </conditionalFormatting>
  <conditionalFormatting sqref="D57">
    <cfRule type="expression" dxfId="126" priority="39" stopIfTrue="1">
      <formula>$O$34&gt;0</formula>
    </cfRule>
    <cfRule type="expression" dxfId="125" priority="40" stopIfTrue="1">
      <formula>$E$34&gt;0</formula>
    </cfRule>
    <cfRule type="expression" dxfId="124" priority="41" stopIfTrue="1">
      <formula>$D$57=0</formula>
    </cfRule>
  </conditionalFormatting>
  <conditionalFormatting sqref="I57">
    <cfRule type="expression" dxfId="123" priority="36" stopIfTrue="1">
      <formula>$O$34&gt;0</formula>
    </cfRule>
    <cfRule type="expression" dxfId="122" priority="37" stopIfTrue="1">
      <formula>$E$34&gt;0</formula>
    </cfRule>
    <cfRule type="expression" dxfId="121" priority="38" stopIfTrue="1">
      <formula>$I$57=0</formula>
    </cfRule>
  </conditionalFormatting>
  <conditionalFormatting sqref="D58">
    <cfRule type="expression" dxfId="120" priority="33" stopIfTrue="1">
      <formula>$O$34&gt;0</formula>
    </cfRule>
    <cfRule type="expression" dxfId="119" priority="34" stopIfTrue="1">
      <formula>$E$34&gt;0</formula>
    </cfRule>
    <cfRule type="expression" dxfId="118" priority="35" stopIfTrue="1">
      <formula>$D$58=0</formula>
    </cfRule>
  </conditionalFormatting>
  <conditionalFormatting sqref="I58">
    <cfRule type="expression" dxfId="117" priority="30" stopIfTrue="1">
      <formula>$O$34&gt;0</formula>
    </cfRule>
    <cfRule type="expression" dxfId="116" priority="31" stopIfTrue="1">
      <formula>$E$34&gt;0</formula>
    </cfRule>
    <cfRule type="expression" dxfId="115" priority="32" stopIfTrue="1">
      <formula>$I$58=0</formula>
    </cfRule>
  </conditionalFormatting>
  <conditionalFormatting sqref="N57">
    <cfRule type="expression" dxfId="114" priority="27" stopIfTrue="1">
      <formula>$O$34&gt;0</formula>
    </cfRule>
    <cfRule type="expression" dxfId="113" priority="28" stopIfTrue="1">
      <formula>$E$34&gt;0</formula>
    </cfRule>
    <cfRule type="expression" dxfId="112" priority="29" stopIfTrue="1">
      <formula>$N$57=0</formula>
    </cfRule>
  </conditionalFormatting>
  <conditionalFormatting sqref="S57">
    <cfRule type="expression" dxfId="111" priority="24" stopIfTrue="1">
      <formula>$E$34&gt;0</formula>
    </cfRule>
    <cfRule type="expression" dxfId="110" priority="25" stopIfTrue="1">
      <formula>$O$34&gt;0</formula>
    </cfRule>
    <cfRule type="expression" dxfId="109" priority="26" stopIfTrue="1">
      <formula>$S$57=0</formula>
    </cfRule>
  </conditionalFormatting>
  <conditionalFormatting sqref="N58">
    <cfRule type="expression" dxfId="108" priority="21" stopIfTrue="1">
      <formula>$O$34&gt;0</formula>
    </cfRule>
    <cfRule type="expression" dxfId="107" priority="22" stopIfTrue="1">
      <formula>$E$34&gt;0</formula>
    </cfRule>
    <cfRule type="expression" dxfId="106" priority="23" stopIfTrue="1">
      <formula>$N$58=0</formula>
    </cfRule>
  </conditionalFormatting>
  <conditionalFormatting sqref="S58">
    <cfRule type="expression" dxfId="105" priority="18" stopIfTrue="1">
      <formula>$O$34&gt;0</formula>
    </cfRule>
    <cfRule type="expression" dxfId="104" priority="19" stopIfTrue="1">
      <formula>$E$34&gt;0</formula>
    </cfRule>
    <cfRule type="expression" dxfId="103" priority="20" stopIfTrue="1">
      <formula>$S$58=0</formula>
    </cfRule>
  </conditionalFormatting>
  <conditionalFormatting sqref="X268:X281 Y275:Y276">
    <cfRule type="cellIs" dxfId="102" priority="17" stopIfTrue="1" operator="equal">
      <formula>"žž"</formula>
    </cfRule>
  </conditionalFormatting>
  <conditionalFormatting sqref="A12:B12">
    <cfRule type="expression" dxfId="101" priority="16">
      <formula>$A$12&gt;0</formula>
    </cfRule>
  </conditionalFormatting>
  <conditionalFormatting sqref="A17:B17">
    <cfRule type="expression" dxfId="100" priority="15">
      <formula>$A$17&gt;0</formula>
    </cfRule>
  </conditionalFormatting>
  <conditionalFormatting sqref="B3:I3">
    <cfRule type="expression" dxfId="99" priority="14" stopIfTrue="1">
      <formula>$B$3&lt;$A$12</formula>
    </cfRule>
  </conditionalFormatting>
  <conditionalFormatting sqref="L3:S3">
    <cfRule type="expression" dxfId="98" priority="13" stopIfTrue="1">
      <formula>$L$3&lt;$K$12</formula>
    </cfRule>
  </conditionalFormatting>
  <conditionalFormatting sqref="A10:B11">
    <cfRule type="expression" dxfId="97" priority="12" stopIfTrue="1">
      <formula>$A$12&lt;$D$9</formula>
    </cfRule>
  </conditionalFormatting>
  <conditionalFormatting sqref="A15:B16">
    <cfRule type="expression" dxfId="96" priority="11" stopIfTrue="1">
      <formula>$A$17&lt;$D$14</formula>
    </cfRule>
  </conditionalFormatting>
  <conditionalFormatting sqref="A20:B21">
    <cfRule type="expression" dxfId="95" priority="10" stopIfTrue="1">
      <formula>$A$22&lt;$D$19</formula>
    </cfRule>
  </conditionalFormatting>
  <conditionalFormatting sqref="A25:B26">
    <cfRule type="expression" dxfId="94" priority="9" stopIfTrue="1">
      <formula>$A$27&lt;$D$24</formula>
    </cfRule>
  </conditionalFormatting>
  <conditionalFormatting sqref="A30:B31">
    <cfRule type="expression" dxfId="93" priority="8" stopIfTrue="1">
      <formula>$A$32&lt;$D$29</formula>
    </cfRule>
  </conditionalFormatting>
  <conditionalFormatting sqref="A35:B36">
    <cfRule type="expression" dxfId="92" priority="7" stopIfTrue="1">
      <formula>$A$37&lt;$D$34</formula>
    </cfRule>
  </conditionalFormatting>
  <conditionalFormatting sqref="K8:L9">
    <cfRule type="expression" dxfId="91" priority="6" stopIfTrue="1">
      <formula>$K$12&lt;$N$9</formula>
    </cfRule>
  </conditionalFormatting>
  <conditionalFormatting sqref="K13:L14">
    <cfRule type="expression" dxfId="90" priority="5" stopIfTrue="1">
      <formula>$K$17&lt;$N$14</formula>
    </cfRule>
  </conditionalFormatting>
  <conditionalFormatting sqref="K18:L19">
    <cfRule type="expression" dxfId="89" priority="4" stopIfTrue="1">
      <formula>$K$22&lt;$N$19</formula>
    </cfRule>
  </conditionalFormatting>
  <conditionalFormatting sqref="K23:L24">
    <cfRule type="expression" dxfId="88" priority="3" stopIfTrue="1">
      <formula>$K$27&lt;$N$24</formula>
    </cfRule>
  </conditionalFormatting>
  <conditionalFormatting sqref="K28:L29">
    <cfRule type="expression" dxfId="87" priority="2" stopIfTrue="1">
      <formula>$K$32&lt;$N$29</formula>
    </cfRule>
  </conditionalFormatting>
  <conditionalFormatting sqref="K33:L34">
    <cfRule type="expression" dxfId="86"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T66"/>
  <sheetViews>
    <sheetView showGridLines="0" showRowColHeaders="0" workbookViewId="0">
      <selection activeCell="P43" sqref="P43:S43"/>
    </sheetView>
  </sheetViews>
  <sheetFormatPr defaultRowHeight="12.75"/>
  <cols>
    <col min="1" max="1" width="10.7109375" style="75" customWidth="1"/>
    <col min="2" max="2" width="15.7109375" style="75" customWidth="1"/>
    <col min="3" max="3" width="5.7109375" style="75" customWidth="1"/>
    <col min="4" max="5" width="6.7109375" style="75" customWidth="1"/>
    <col min="6" max="6" width="4.7109375" style="75" customWidth="1"/>
    <col min="7" max="7" width="6.7109375" style="75" customWidth="1"/>
    <col min="8" max="8" width="6.28515625" style="75" customWidth="1"/>
    <col min="9" max="9" width="6.7109375" style="75" customWidth="1"/>
    <col min="10" max="10" width="1.7109375" style="75" customWidth="1"/>
    <col min="11" max="11" width="10.7109375" style="75" customWidth="1"/>
    <col min="12" max="12" width="15.7109375" style="75" customWidth="1"/>
    <col min="13" max="13" width="5.7109375" style="75" customWidth="1"/>
    <col min="14" max="15" width="6.7109375" style="75" customWidth="1"/>
    <col min="16" max="16" width="4.7109375" style="75" customWidth="1"/>
    <col min="17" max="17" width="6.7109375" style="75" customWidth="1"/>
    <col min="18" max="18" width="6.28515625" style="75" customWidth="1"/>
    <col min="19" max="19" width="6.7109375" style="75" customWidth="1"/>
    <col min="20" max="20" width="9.140625" style="75" customWidth="1"/>
    <col min="21" max="16384" width="9.140625" style="74"/>
  </cols>
  <sheetData>
    <row r="1" spans="1:19" s="74" customFormat="1" ht="26.25" customHeight="1">
      <c r="A1" s="75"/>
      <c r="B1" s="395" t="s">
        <v>0</v>
      </c>
      <c r="C1" s="395"/>
      <c r="D1" s="397" t="s">
        <v>1</v>
      </c>
      <c r="E1" s="397"/>
      <c r="F1" s="397"/>
      <c r="G1" s="397"/>
      <c r="H1" s="397"/>
      <c r="I1" s="397"/>
      <c r="J1" s="75"/>
      <c r="K1" s="147" t="s">
        <v>2</v>
      </c>
      <c r="L1" s="391" t="s">
        <v>159</v>
      </c>
      <c r="M1" s="391"/>
      <c r="N1" s="391"/>
      <c r="O1" s="392" t="s">
        <v>4</v>
      </c>
      <c r="P1" s="392"/>
      <c r="Q1" s="393" t="s">
        <v>455</v>
      </c>
      <c r="R1" s="394"/>
      <c r="S1" s="394"/>
    </row>
    <row r="2" spans="1:19" s="74" customFormat="1" ht="6" customHeight="1" thickBot="1">
      <c r="A2" s="75"/>
      <c r="B2" s="396"/>
      <c r="C2" s="396"/>
      <c r="D2" s="75"/>
      <c r="E2" s="75"/>
      <c r="F2" s="75"/>
      <c r="G2" s="75"/>
      <c r="H2" s="75"/>
      <c r="I2" s="75"/>
      <c r="J2" s="75"/>
      <c r="K2" s="75"/>
      <c r="L2" s="75"/>
      <c r="M2" s="75"/>
      <c r="N2" s="75"/>
      <c r="O2" s="75"/>
      <c r="P2" s="75"/>
      <c r="Q2" s="75"/>
      <c r="R2" s="75"/>
      <c r="S2" s="75"/>
    </row>
    <row r="3" spans="1:19" s="74" customFormat="1" ht="20.100000000000001" customHeight="1" thickBot="1">
      <c r="A3" s="144" t="s">
        <v>6</v>
      </c>
      <c r="B3" s="388" t="s">
        <v>161</v>
      </c>
      <c r="C3" s="389"/>
      <c r="D3" s="389"/>
      <c r="E3" s="389"/>
      <c r="F3" s="389"/>
      <c r="G3" s="389"/>
      <c r="H3" s="389"/>
      <c r="I3" s="390"/>
      <c r="J3" s="75"/>
      <c r="K3" s="144" t="s">
        <v>8</v>
      </c>
      <c r="L3" s="388" t="s">
        <v>454</v>
      </c>
      <c r="M3" s="389"/>
      <c r="N3" s="389"/>
      <c r="O3" s="389"/>
      <c r="P3" s="389"/>
      <c r="Q3" s="389"/>
      <c r="R3" s="389"/>
      <c r="S3" s="390"/>
    </row>
    <row r="4" spans="1:19" s="74" customFormat="1" ht="5.0999999999999996" customHeight="1" thickBot="1">
      <c r="A4" s="75"/>
      <c r="B4" s="75"/>
      <c r="C4" s="75"/>
      <c r="D4" s="75"/>
      <c r="E4" s="75"/>
      <c r="F4" s="75"/>
      <c r="G4" s="75"/>
      <c r="H4" s="75"/>
      <c r="I4" s="75"/>
      <c r="J4" s="75"/>
      <c r="K4" s="75"/>
      <c r="L4" s="75"/>
      <c r="M4" s="75"/>
      <c r="N4" s="75"/>
      <c r="O4" s="75"/>
      <c r="P4" s="75"/>
      <c r="Q4" s="75"/>
      <c r="R4" s="75"/>
      <c r="S4" s="75"/>
    </row>
    <row r="5" spans="1:19" s="74" customFormat="1" ht="12.95" customHeight="1">
      <c r="A5" s="380" t="s">
        <v>10</v>
      </c>
      <c r="B5" s="381"/>
      <c r="C5" s="365" t="s">
        <v>11</v>
      </c>
      <c r="D5" s="367" t="s">
        <v>12</v>
      </c>
      <c r="E5" s="368"/>
      <c r="F5" s="368"/>
      <c r="G5" s="369"/>
      <c r="H5" s="370" t="s">
        <v>13</v>
      </c>
      <c r="I5" s="371"/>
      <c r="J5" s="75"/>
      <c r="K5" s="380" t="s">
        <v>10</v>
      </c>
      <c r="L5" s="381"/>
      <c r="M5" s="365" t="s">
        <v>11</v>
      </c>
      <c r="N5" s="367" t="s">
        <v>12</v>
      </c>
      <c r="O5" s="368"/>
      <c r="P5" s="368"/>
      <c r="Q5" s="369"/>
      <c r="R5" s="370" t="s">
        <v>13</v>
      </c>
      <c r="S5" s="371"/>
    </row>
    <row r="6" spans="1:19" s="74" customFormat="1" ht="12.95" customHeight="1" thickBot="1">
      <c r="A6" s="382" t="s">
        <v>14</v>
      </c>
      <c r="B6" s="383"/>
      <c r="C6" s="366"/>
      <c r="D6" s="143" t="s">
        <v>15</v>
      </c>
      <c r="E6" s="142" t="s">
        <v>16</v>
      </c>
      <c r="F6" s="142" t="s">
        <v>17</v>
      </c>
      <c r="G6" s="141" t="s">
        <v>18</v>
      </c>
      <c r="H6" s="140" t="s">
        <v>19</v>
      </c>
      <c r="I6" s="139" t="s">
        <v>20</v>
      </c>
      <c r="J6" s="75"/>
      <c r="K6" s="382" t="s">
        <v>14</v>
      </c>
      <c r="L6" s="383"/>
      <c r="M6" s="366"/>
      <c r="N6" s="143" t="s">
        <v>15</v>
      </c>
      <c r="O6" s="142" t="s">
        <v>16</v>
      </c>
      <c r="P6" s="142" t="s">
        <v>17</v>
      </c>
      <c r="Q6" s="141" t="s">
        <v>18</v>
      </c>
      <c r="R6" s="140" t="s">
        <v>19</v>
      </c>
      <c r="S6" s="139" t="s">
        <v>20</v>
      </c>
    </row>
    <row r="7" spans="1:19" s="74" customFormat="1" ht="5.0999999999999996" customHeight="1" thickBot="1">
      <c r="A7" s="75"/>
      <c r="B7" s="75"/>
      <c r="C7" s="75"/>
      <c r="D7" s="75"/>
      <c r="E7" s="75"/>
      <c r="F7" s="75"/>
      <c r="G7" s="75"/>
      <c r="H7" s="75"/>
      <c r="I7" s="75"/>
      <c r="J7" s="75"/>
      <c r="K7" s="75"/>
      <c r="L7" s="75"/>
      <c r="M7" s="75"/>
      <c r="N7" s="75"/>
      <c r="O7" s="75"/>
      <c r="P7" s="75"/>
      <c r="Q7" s="75"/>
      <c r="R7" s="75"/>
      <c r="S7" s="75"/>
    </row>
    <row r="8" spans="1:19" s="74" customFormat="1" ht="12.95" customHeight="1">
      <c r="A8" s="384" t="s">
        <v>453</v>
      </c>
      <c r="B8" s="385"/>
      <c r="C8" s="138">
        <v>1</v>
      </c>
      <c r="D8" s="137">
        <v>125</v>
      </c>
      <c r="E8" s="136">
        <v>39</v>
      </c>
      <c r="F8" s="136">
        <v>10</v>
      </c>
      <c r="G8" s="135">
        <f>IF(AND(ISBLANK(D8),ISBLANK(E8)),"",D8+E8)</f>
        <v>164</v>
      </c>
      <c r="H8" s="134">
        <f>IF(OR(ISNUMBER($G8),ISNUMBER($Q8)),(SIGN(N($G8)-N($Q8))+1)/2,"")</f>
        <v>0</v>
      </c>
      <c r="I8" s="128"/>
      <c r="J8" s="75"/>
      <c r="K8" s="384" t="s">
        <v>452</v>
      </c>
      <c r="L8" s="385"/>
      <c r="M8" s="138">
        <v>1</v>
      </c>
      <c r="N8" s="137">
        <v>140</v>
      </c>
      <c r="O8" s="136">
        <v>42</v>
      </c>
      <c r="P8" s="136">
        <v>6</v>
      </c>
      <c r="Q8" s="135">
        <f>IF(AND(ISBLANK(N8),ISBLANK(O8)),"",N8+O8)</f>
        <v>182</v>
      </c>
      <c r="R8" s="134">
        <f>IF(ISNUMBER($H8),1-$H8,"")</f>
        <v>1</v>
      </c>
      <c r="S8" s="128"/>
    </row>
    <row r="9" spans="1:19" s="74" customFormat="1" ht="12.95" customHeight="1">
      <c r="A9" s="386"/>
      <c r="B9" s="387"/>
      <c r="C9" s="133">
        <v>2</v>
      </c>
      <c r="D9" s="132">
        <v>135</v>
      </c>
      <c r="E9" s="131">
        <v>45</v>
      </c>
      <c r="F9" s="131">
        <v>14</v>
      </c>
      <c r="G9" s="130">
        <f>IF(AND(ISBLANK(D9),ISBLANK(E9)),"",D9+E9)</f>
        <v>180</v>
      </c>
      <c r="H9" s="129">
        <f>IF(OR(ISNUMBER($G9),ISNUMBER($Q9)),(SIGN(N($G9)-N($Q9))+1)/2,"")</f>
        <v>1</v>
      </c>
      <c r="I9" s="128"/>
      <c r="J9" s="75"/>
      <c r="K9" s="386"/>
      <c r="L9" s="387"/>
      <c r="M9" s="133">
        <v>2</v>
      </c>
      <c r="N9" s="132">
        <v>115</v>
      </c>
      <c r="O9" s="131">
        <v>34</v>
      </c>
      <c r="P9" s="131">
        <v>12</v>
      </c>
      <c r="Q9" s="130">
        <f>IF(AND(ISBLANK(N9),ISBLANK(O9)),"",N9+O9)</f>
        <v>149</v>
      </c>
      <c r="R9" s="129">
        <f>IF(ISNUMBER($H9),1-$H9,"")</f>
        <v>0</v>
      </c>
      <c r="S9" s="128"/>
    </row>
    <row r="10" spans="1:19" s="74" customFormat="1" ht="12.95" customHeight="1" thickBot="1">
      <c r="A10" s="372" t="s">
        <v>43</v>
      </c>
      <c r="B10" s="373"/>
      <c r="C10" s="133">
        <v>3</v>
      </c>
      <c r="D10" s="132"/>
      <c r="E10" s="131"/>
      <c r="F10" s="131"/>
      <c r="G10" s="130" t="str">
        <f>IF(AND(ISBLANK(D10),ISBLANK(E10)),"",D10+E10)</f>
        <v/>
      </c>
      <c r="H10" s="129" t="str">
        <f>IF(OR(ISNUMBER($G10),ISNUMBER($Q10)),(SIGN(N($G10)-N($Q10))+1)/2,"")</f>
        <v/>
      </c>
      <c r="I10" s="128"/>
      <c r="J10" s="75"/>
      <c r="K10" s="372" t="s">
        <v>234</v>
      </c>
      <c r="L10" s="373"/>
      <c r="M10" s="133">
        <v>3</v>
      </c>
      <c r="N10" s="132"/>
      <c r="O10" s="131"/>
      <c r="P10" s="131"/>
      <c r="Q10" s="130" t="str">
        <f>IF(AND(ISBLANK(N10),ISBLANK(O10)),"",N10+O10)</f>
        <v/>
      </c>
      <c r="R10" s="129" t="str">
        <f>IF(ISNUMBER($H10),1-$H10,"")</f>
        <v/>
      </c>
      <c r="S10" s="128"/>
    </row>
    <row r="11" spans="1:19" s="74" customFormat="1" ht="12.95" customHeight="1">
      <c r="A11" s="374"/>
      <c r="B11" s="375"/>
      <c r="C11" s="127">
        <v>4</v>
      </c>
      <c r="D11" s="126"/>
      <c r="E11" s="125"/>
      <c r="F11" s="125"/>
      <c r="G11" s="124" t="str">
        <f>IF(AND(ISBLANK(D11),ISBLANK(E11)),"",D11+E11)</f>
        <v/>
      </c>
      <c r="H11" s="123" t="str">
        <f>IF(OR(ISNUMBER($G11),ISNUMBER($Q11)),(SIGN(N($G11)-N($Q11))+1)/2,"")</f>
        <v/>
      </c>
      <c r="I11" s="378">
        <f>IF(ISNUMBER(H12),(SIGN(1000*($H12-$R12)+$G12-$Q12)+1)/2,"")</f>
        <v>1</v>
      </c>
      <c r="J11" s="75"/>
      <c r="K11" s="374"/>
      <c r="L11" s="375"/>
      <c r="M11" s="127">
        <v>4</v>
      </c>
      <c r="N11" s="126"/>
      <c r="O11" s="125"/>
      <c r="P11" s="125"/>
      <c r="Q11" s="124" t="str">
        <f>IF(AND(ISBLANK(N11),ISBLANK(O11)),"",N11+O11)</f>
        <v/>
      </c>
      <c r="R11" s="123" t="str">
        <f>IF(ISNUMBER($H11),1-$H11,"")</f>
        <v/>
      </c>
      <c r="S11" s="378">
        <f>IF(ISNUMBER($I11),1-$I11,"")</f>
        <v>0</v>
      </c>
    </row>
    <row r="12" spans="1:19" s="74" customFormat="1" ht="15.95" customHeight="1" thickBot="1">
      <c r="A12" s="376">
        <v>17966</v>
      </c>
      <c r="B12" s="377"/>
      <c r="C12" s="121" t="s">
        <v>18</v>
      </c>
      <c r="D12" s="117">
        <f>IF(ISNUMBER($G12),SUM(D8:D11),"")</f>
        <v>260</v>
      </c>
      <c r="E12" s="119">
        <f>IF(ISNUMBER($G12),SUM(E8:E11),"")</f>
        <v>84</v>
      </c>
      <c r="F12" s="119">
        <f>IF(ISNUMBER($G12),SUM(F8:F11),"")</f>
        <v>24</v>
      </c>
      <c r="G12" s="118">
        <f>IF(SUM($G8:$G11)+SUM($Q8:$Q11)&gt;0,SUM(G8:G11),"")</f>
        <v>344</v>
      </c>
      <c r="H12" s="117">
        <f>IF(ISNUMBER($G12),SUM(H8:H11),"")</f>
        <v>1</v>
      </c>
      <c r="I12" s="379"/>
      <c r="J12" s="75"/>
      <c r="K12" s="376">
        <v>15540</v>
      </c>
      <c r="L12" s="377"/>
      <c r="M12" s="121" t="s">
        <v>18</v>
      </c>
      <c r="N12" s="117">
        <f>IF(ISNUMBER($G12),SUM(N8:N11),"")</f>
        <v>255</v>
      </c>
      <c r="O12" s="119">
        <f>IF(ISNUMBER($G12),SUM(O8:O11),"")</f>
        <v>76</v>
      </c>
      <c r="P12" s="119">
        <f>IF(ISNUMBER($G12),SUM(P8:P11),"")</f>
        <v>18</v>
      </c>
      <c r="Q12" s="118">
        <f>IF(SUM($G8:$G11)+SUM($Q8:$Q11)&gt;0,SUM(Q8:Q11),"")</f>
        <v>331</v>
      </c>
      <c r="R12" s="117">
        <f>IF(ISNUMBER($G12),SUM(R8:R11),"")</f>
        <v>1</v>
      </c>
      <c r="S12" s="379"/>
    </row>
    <row r="13" spans="1:19" s="74" customFormat="1" ht="12.95" customHeight="1">
      <c r="A13" s="384" t="s">
        <v>451</v>
      </c>
      <c r="B13" s="385"/>
      <c r="C13" s="138">
        <v>1</v>
      </c>
      <c r="D13" s="137">
        <v>119</v>
      </c>
      <c r="E13" s="136">
        <v>38</v>
      </c>
      <c r="F13" s="136">
        <v>6</v>
      </c>
      <c r="G13" s="135">
        <f>IF(AND(ISBLANK(D13),ISBLANK(E13)),"",D13+E13)</f>
        <v>157</v>
      </c>
      <c r="H13" s="134">
        <f>IF(OR(ISNUMBER($G13),ISNUMBER($Q13)),(SIGN(N($G13)-N($Q13))+1)/2,"")</f>
        <v>0</v>
      </c>
      <c r="I13" s="128"/>
      <c r="J13" s="75"/>
      <c r="K13" s="384" t="s">
        <v>450</v>
      </c>
      <c r="L13" s="385"/>
      <c r="M13" s="138">
        <v>1</v>
      </c>
      <c r="N13" s="137">
        <v>122</v>
      </c>
      <c r="O13" s="136">
        <v>41</v>
      </c>
      <c r="P13" s="136">
        <v>5</v>
      </c>
      <c r="Q13" s="135">
        <f>IF(AND(ISBLANK(N13),ISBLANK(O13)),"",N13+O13)</f>
        <v>163</v>
      </c>
      <c r="R13" s="134">
        <f>IF(ISNUMBER($H13),1-$H13,"")</f>
        <v>1</v>
      </c>
      <c r="S13" s="128"/>
    </row>
    <row r="14" spans="1:19" s="74" customFormat="1" ht="12.95" customHeight="1">
      <c r="A14" s="386"/>
      <c r="B14" s="387"/>
      <c r="C14" s="133">
        <v>2</v>
      </c>
      <c r="D14" s="132">
        <v>138</v>
      </c>
      <c r="E14" s="131">
        <v>45</v>
      </c>
      <c r="F14" s="131">
        <v>5</v>
      </c>
      <c r="G14" s="130">
        <f>IF(AND(ISBLANK(D14),ISBLANK(E14)),"",D14+E14)</f>
        <v>183</v>
      </c>
      <c r="H14" s="129">
        <f>IF(OR(ISNUMBER($G14),ISNUMBER($Q14)),(SIGN(N($G14)-N($Q14))+1)/2,"")</f>
        <v>1</v>
      </c>
      <c r="I14" s="128"/>
      <c r="J14" s="75"/>
      <c r="K14" s="386"/>
      <c r="L14" s="387"/>
      <c r="M14" s="133">
        <v>2</v>
      </c>
      <c r="N14" s="132">
        <v>126</v>
      </c>
      <c r="O14" s="131">
        <v>41</v>
      </c>
      <c r="P14" s="131">
        <v>8</v>
      </c>
      <c r="Q14" s="130">
        <f>IF(AND(ISBLANK(N14),ISBLANK(O14)),"",N14+O14)</f>
        <v>167</v>
      </c>
      <c r="R14" s="129">
        <f>IF(ISNUMBER($H14),1-$H14,"")</f>
        <v>0</v>
      </c>
      <c r="S14" s="128"/>
    </row>
    <row r="15" spans="1:19" s="74" customFormat="1" ht="12.95" customHeight="1" thickBot="1">
      <c r="A15" s="372" t="s">
        <v>28</v>
      </c>
      <c r="B15" s="373"/>
      <c r="C15" s="133">
        <v>3</v>
      </c>
      <c r="D15" s="132"/>
      <c r="E15" s="131"/>
      <c r="F15" s="131"/>
      <c r="G15" s="130" t="str">
        <f>IF(AND(ISBLANK(D15),ISBLANK(E15)),"",D15+E15)</f>
        <v/>
      </c>
      <c r="H15" s="129" t="str">
        <f>IF(OR(ISNUMBER($G15),ISNUMBER($Q15)),(SIGN(N($G15)-N($Q15))+1)/2,"")</f>
        <v/>
      </c>
      <c r="I15" s="128"/>
      <c r="J15" s="75"/>
      <c r="K15" s="372" t="s">
        <v>24</v>
      </c>
      <c r="L15" s="373"/>
      <c r="M15" s="133">
        <v>3</v>
      </c>
      <c r="N15" s="132"/>
      <c r="O15" s="131"/>
      <c r="P15" s="131"/>
      <c r="Q15" s="130" t="str">
        <f>IF(AND(ISBLANK(N15),ISBLANK(O15)),"",N15+O15)</f>
        <v/>
      </c>
      <c r="R15" s="129" t="str">
        <f>IF(ISNUMBER($H15),1-$H15,"")</f>
        <v/>
      </c>
      <c r="S15" s="128"/>
    </row>
    <row r="16" spans="1:19" s="74" customFormat="1" ht="12.95" customHeight="1">
      <c r="A16" s="374"/>
      <c r="B16" s="375"/>
      <c r="C16" s="127">
        <v>4</v>
      </c>
      <c r="D16" s="126"/>
      <c r="E16" s="125"/>
      <c r="F16" s="125"/>
      <c r="G16" s="124" t="str">
        <f>IF(AND(ISBLANK(D16),ISBLANK(E16)),"",D16+E16)</f>
        <v/>
      </c>
      <c r="H16" s="123" t="str">
        <f>IF(OR(ISNUMBER($G16),ISNUMBER($Q16)),(SIGN(N($G16)-N($Q16))+1)/2,"")</f>
        <v/>
      </c>
      <c r="I16" s="378">
        <f>IF(ISNUMBER(H17),(SIGN(1000*($H17-$R17)+$G17-$Q17)+1)/2,"")</f>
        <v>1</v>
      </c>
      <c r="J16" s="75"/>
      <c r="K16" s="374"/>
      <c r="L16" s="375"/>
      <c r="M16" s="127">
        <v>4</v>
      </c>
      <c r="N16" s="126"/>
      <c r="O16" s="125"/>
      <c r="P16" s="125"/>
      <c r="Q16" s="124" t="str">
        <f>IF(AND(ISBLANK(N16),ISBLANK(O16)),"",N16+O16)</f>
        <v/>
      </c>
      <c r="R16" s="123" t="str">
        <f>IF(ISNUMBER($H16),1-$H16,"")</f>
        <v/>
      </c>
      <c r="S16" s="378">
        <f>IF(ISNUMBER($I16),1-$I16,"")</f>
        <v>0</v>
      </c>
    </row>
    <row r="17" spans="1:19" s="74" customFormat="1" ht="15.95" customHeight="1" thickBot="1">
      <c r="A17" s="376">
        <v>20738</v>
      </c>
      <c r="B17" s="377"/>
      <c r="C17" s="121" t="s">
        <v>18</v>
      </c>
      <c r="D17" s="117">
        <f>IF(ISNUMBER($G17),SUM(D13:D16),"")</f>
        <v>257</v>
      </c>
      <c r="E17" s="119">
        <f>IF(ISNUMBER($G17),SUM(E13:E16),"")</f>
        <v>83</v>
      </c>
      <c r="F17" s="119">
        <f>IF(ISNUMBER($G17),SUM(F13:F16),"")</f>
        <v>11</v>
      </c>
      <c r="G17" s="118">
        <f>IF(SUM($G13:$G16)+SUM($Q13:$Q16)&gt;0,SUM(G13:G16),"")</f>
        <v>340</v>
      </c>
      <c r="H17" s="117">
        <f>IF(ISNUMBER($G17),SUM(H13:H16),"")</f>
        <v>1</v>
      </c>
      <c r="I17" s="379"/>
      <c r="J17" s="75"/>
      <c r="K17" s="376">
        <v>15539</v>
      </c>
      <c r="L17" s="377"/>
      <c r="M17" s="121" t="s">
        <v>18</v>
      </c>
      <c r="N17" s="117">
        <f>IF(ISNUMBER($G17),SUM(N13:N16),"")</f>
        <v>248</v>
      </c>
      <c r="O17" s="119">
        <f>IF(ISNUMBER($G17),SUM(O13:O16),"")</f>
        <v>82</v>
      </c>
      <c r="P17" s="119">
        <f>IF(ISNUMBER($G17),SUM(P13:P16),"")</f>
        <v>13</v>
      </c>
      <c r="Q17" s="118">
        <f>IF(SUM($G13:$G16)+SUM($Q13:$Q16)&gt;0,SUM(Q13:Q16),"")</f>
        <v>330</v>
      </c>
      <c r="R17" s="117">
        <f>IF(ISNUMBER($G17),SUM(R13:R16),"")</f>
        <v>1</v>
      </c>
      <c r="S17" s="379"/>
    </row>
    <row r="18" spans="1:19" s="74" customFormat="1" ht="12.95" customHeight="1">
      <c r="A18" s="384" t="s">
        <v>446</v>
      </c>
      <c r="B18" s="385"/>
      <c r="C18" s="138">
        <v>1</v>
      </c>
      <c r="D18" s="137">
        <v>143</v>
      </c>
      <c r="E18" s="136">
        <v>53</v>
      </c>
      <c r="F18" s="136">
        <v>7</v>
      </c>
      <c r="G18" s="135">
        <f>IF(AND(ISBLANK(D18),ISBLANK(E18)),"",D18+E18)</f>
        <v>196</v>
      </c>
      <c r="H18" s="134">
        <f>IF(OR(ISNUMBER($G18),ISNUMBER($Q18)),(SIGN(N($G18)-N($Q18))+1)/2,"")</f>
        <v>0</v>
      </c>
      <c r="I18" s="128"/>
      <c r="J18" s="75"/>
      <c r="K18" s="384" t="s">
        <v>449</v>
      </c>
      <c r="L18" s="385"/>
      <c r="M18" s="138">
        <v>1</v>
      </c>
      <c r="N18" s="137">
        <v>139</v>
      </c>
      <c r="O18" s="136">
        <v>58</v>
      </c>
      <c r="P18" s="136">
        <v>6</v>
      </c>
      <c r="Q18" s="135">
        <f>IF(AND(ISBLANK(N18),ISBLANK(O18)),"",N18+O18)</f>
        <v>197</v>
      </c>
      <c r="R18" s="134">
        <f>IF(ISNUMBER($H18),1-$H18,"")</f>
        <v>1</v>
      </c>
      <c r="S18" s="128"/>
    </row>
    <row r="19" spans="1:19" s="74" customFormat="1" ht="12.95" customHeight="1">
      <c r="A19" s="386"/>
      <c r="B19" s="387"/>
      <c r="C19" s="133">
        <v>2</v>
      </c>
      <c r="D19" s="132">
        <v>139</v>
      </c>
      <c r="E19" s="131">
        <v>52</v>
      </c>
      <c r="F19" s="131">
        <v>6</v>
      </c>
      <c r="G19" s="130">
        <f>IF(AND(ISBLANK(D19),ISBLANK(E19)),"",D19+E19)</f>
        <v>191</v>
      </c>
      <c r="H19" s="129">
        <f>IF(OR(ISNUMBER($G19),ISNUMBER($Q19)),(SIGN(N($G19)-N($Q19))+1)/2,"")</f>
        <v>1</v>
      </c>
      <c r="I19" s="128"/>
      <c r="J19" s="75"/>
      <c r="K19" s="386"/>
      <c r="L19" s="387"/>
      <c r="M19" s="133">
        <v>2</v>
      </c>
      <c r="N19" s="132">
        <v>108</v>
      </c>
      <c r="O19" s="131">
        <v>42</v>
      </c>
      <c r="P19" s="131">
        <v>6</v>
      </c>
      <c r="Q19" s="130">
        <f>IF(AND(ISBLANK(N19),ISBLANK(O19)),"",N19+O19)</f>
        <v>150</v>
      </c>
      <c r="R19" s="129">
        <f>IF(ISNUMBER($H19),1-$H19,"")</f>
        <v>0</v>
      </c>
      <c r="S19" s="128"/>
    </row>
    <row r="20" spans="1:19" s="74" customFormat="1" ht="12.95" customHeight="1" thickBot="1">
      <c r="A20" s="372" t="s">
        <v>311</v>
      </c>
      <c r="B20" s="373"/>
      <c r="C20" s="133">
        <v>3</v>
      </c>
      <c r="D20" s="132"/>
      <c r="E20" s="131"/>
      <c r="F20" s="131"/>
      <c r="G20" s="130" t="str">
        <f>IF(AND(ISBLANK(D20),ISBLANK(E20)),"",D20+E20)</f>
        <v/>
      </c>
      <c r="H20" s="129" t="str">
        <f>IF(OR(ISNUMBER($G20),ISNUMBER($Q20)),(SIGN(N($G20)-N($Q20))+1)/2,"")</f>
        <v/>
      </c>
      <c r="I20" s="128"/>
      <c r="J20" s="75"/>
      <c r="K20" s="372" t="s">
        <v>231</v>
      </c>
      <c r="L20" s="373"/>
      <c r="M20" s="133">
        <v>3</v>
      </c>
      <c r="N20" s="132"/>
      <c r="O20" s="131"/>
      <c r="P20" s="131"/>
      <c r="Q20" s="130" t="str">
        <f>IF(AND(ISBLANK(N20),ISBLANK(O20)),"",N20+O20)</f>
        <v/>
      </c>
      <c r="R20" s="129" t="str">
        <f>IF(ISNUMBER($H20),1-$H20,"")</f>
        <v/>
      </c>
      <c r="S20" s="128"/>
    </row>
    <row r="21" spans="1:19" s="74" customFormat="1" ht="12.95" customHeight="1">
      <c r="A21" s="374"/>
      <c r="B21" s="375"/>
      <c r="C21" s="127">
        <v>4</v>
      </c>
      <c r="D21" s="126"/>
      <c r="E21" s="125"/>
      <c r="F21" s="125"/>
      <c r="G21" s="124" t="str">
        <f>IF(AND(ISBLANK(D21),ISBLANK(E21)),"",D21+E21)</f>
        <v/>
      </c>
      <c r="H21" s="123" t="str">
        <f>IF(OR(ISNUMBER($G21),ISNUMBER($Q21)),(SIGN(N($G21)-N($Q21))+1)/2,"")</f>
        <v/>
      </c>
      <c r="I21" s="378">
        <f>IF(ISNUMBER(H22),(SIGN(1000*($H22-$R22)+$G22-$Q22)+1)/2,"")</f>
        <v>1</v>
      </c>
      <c r="J21" s="75"/>
      <c r="K21" s="374"/>
      <c r="L21" s="375"/>
      <c r="M21" s="127">
        <v>4</v>
      </c>
      <c r="N21" s="126"/>
      <c r="O21" s="125"/>
      <c r="P21" s="125"/>
      <c r="Q21" s="124" t="str">
        <f>IF(AND(ISBLANK(N21),ISBLANK(O21)),"",N21+O21)</f>
        <v/>
      </c>
      <c r="R21" s="123" t="str">
        <f>IF(ISNUMBER($H21),1-$H21,"")</f>
        <v/>
      </c>
      <c r="S21" s="378">
        <f>IF(ISNUMBER($I21),1-$I21,"")</f>
        <v>0</v>
      </c>
    </row>
    <row r="22" spans="1:19" s="74" customFormat="1" ht="15.95" customHeight="1" thickBot="1">
      <c r="A22" s="376">
        <v>20739</v>
      </c>
      <c r="B22" s="377"/>
      <c r="C22" s="121" t="s">
        <v>18</v>
      </c>
      <c r="D22" s="117">
        <f>IF(ISNUMBER($G22),SUM(D18:D21),"")</f>
        <v>282</v>
      </c>
      <c r="E22" s="119">
        <f>IF(ISNUMBER($G22),SUM(E18:E21),"")</f>
        <v>105</v>
      </c>
      <c r="F22" s="119">
        <f>IF(ISNUMBER($G22),SUM(F18:F21),"")</f>
        <v>13</v>
      </c>
      <c r="G22" s="118">
        <f>IF(SUM($G18:$G21)+SUM($Q18:$Q21)&gt;0,SUM(G18:G21),"")</f>
        <v>387</v>
      </c>
      <c r="H22" s="117">
        <f>IF(ISNUMBER($G22),SUM(H18:H21),"")</f>
        <v>1</v>
      </c>
      <c r="I22" s="379"/>
      <c r="J22" s="75"/>
      <c r="K22" s="376">
        <v>15533</v>
      </c>
      <c r="L22" s="377"/>
      <c r="M22" s="121" t="s">
        <v>18</v>
      </c>
      <c r="N22" s="117">
        <f>IF(ISNUMBER($G22),SUM(N18:N21),"")</f>
        <v>247</v>
      </c>
      <c r="O22" s="119">
        <f>IF(ISNUMBER($G22),SUM(O18:O21),"")</f>
        <v>100</v>
      </c>
      <c r="P22" s="119">
        <f>IF(ISNUMBER($G22),SUM(P18:P21),"")</f>
        <v>12</v>
      </c>
      <c r="Q22" s="118">
        <f>IF(SUM($G18:$G21)+SUM($Q18:$Q21)&gt;0,SUM(Q18:Q21),"")</f>
        <v>347</v>
      </c>
      <c r="R22" s="117">
        <f>IF(ISNUMBER($G22),SUM(R18:R21),"")</f>
        <v>1</v>
      </c>
      <c r="S22" s="379"/>
    </row>
    <row r="23" spans="1:19" s="74" customFormat="1" ht="12.95" customHeight="1">
      <c r="A23" s="384" t="s">
        <v>448</v>
      </c>
      <c r="B23" s="385"/>
      <c r="C23" s="138">
        <v>1</v>
      </c>
      <c r="D23" s="137">
        <v>130</v>
      </c>
      <c r="E23" s="136">
        <v>26</v>
      </c>
      <c r="F23" s="136">
        <v>15</v>
      </c>
      <c r="G23" s="135">
        <f>IF(AND(ISBLANK(D23),ISBLANK(E23)),"",D23+E23)</f>
        <v>156</v>
      </c>
      <c r="H23" s="134">
        <f>IF(OR(ISNUMBER($G23),ISNUMBER($Q23)),(SIGN(N($G23)-N($Q23))+1)/2,"")</f>
        <v>0</v>
      </c>
      <c r="I23" s="128"/>
      <c r="J23" s="75"/>
      <c r="K23" s="384" t="s">
        <v>447</v>
      </c>
      <c r="L23" s="385"/>
      <c r="M23" s="138">
        <v>1</v>
      </c>
      <c r="N23" s="137">
        <v>117</v>
      </c>
      <c r="O23" s="136">
        <v>44</v>
      </c>
      <c r="P23" s="136">
        <v>9</v>
      </c>
      <c r="Q23" s="135">
        <f>IF(AND(ISBLANK(N23),ISBLANK(O23)),"",N23+O23)</f>
        <v>161</v>
      </c>
      <c r="R23" s="134">
        <f>IF(ISNUMBER($H23),1-$H23,"")</f>
        <v>1</v>
      </c>
      <c r="S23" s="128"/>
    </row>
    <row r="24" spans="1:19" s="74" customFormat="1" ht="12.95" customHeight="1">
      <c r="A24" s="386"/>
      <c r="B24" s="387"/>
      <c r="C24" s="133">
        <v>2</v>
      </c>
      <c r="D24" s="132">
        <v>110</v>
      </c>
      <c r="E24" s="131">
        <v>25</v>
      </c>
      <c r="F24" s="131">
        <v>12</v>
      </c>
      <c r="G24" s="130">
        <f>IF(AND(ISBLANK(D24),ISBLANK(E24)),"",D24+E24)</f>
        <v>135</v>
      </c>
      <c r="H24" s="129">
        <f>IF(OR(ISNUMBER($G24),ISNUMBER($Q24)),(SIGN(N($G24)-N($Q24))+1)/2,"")</f>
        <v>0</v>
      </c>
      <c r="I24" s="128"/>
      <c r="J24" s="75"/>
      <c r="K24" s="386"/>
      <c r="L24" s="387"/>
      <c r="M24" s="133">
        <v>2</v>
      </c>
      <c r="N24" s="132">
        <v>137</v>
      </c>
      <c r="O24" s="131">
        <v>62</v>
      </c>
      <c r="P24" s="131">
        <v>7</v>
      </c>
      <c r="Q24" s="130">
        <f>IF(AND(ISBLANK(N24),ISBLANK(O24)),"",N24+O24)</f>
        <v>199</v>
      </c>
      <c r="R24" s="129">
        <f>IF(ISNUMBER($H24),1-$H24,"")</f>
        <v>1</v>
      </c>
      <c r="S24" s="128"/>
    </row>
    <row r="25" spans="1:19" s="74" customFormat="1" ht="12.95" customHeight="1" thickBot="1">
      <c r="A25" s="372" t="s">
        <v>291</v>
      </c>
      <c r="B25" s="373"/>
      <c r="C25" s="133">
        <v>3</v>
      </c>
      <c r="D25" s="132"/>
      <c r="E25" s="131"/>
      <c r="F25" s="131"/>
      <c r="G25" s="130" t="str">
        <f>IF(AND(ISBLANK(D25),ISBLANK(E25)),"",D25+E25)</f>
        <v/>
      </c>
      <c r="H25" s="129" t="str">
        <f>IF(OR(ISNUMBER($G25),ISNUMBER($Q25)),(SIGN(N($G25)-N($Q25))+1)/2,"")</f>
        <v/>
      </c>
      <c r="I25" s="128"/>
      <c r="J25" s="75"/>
      <c r="K25" s="372" t="s">
        <v>42</v>
      </c>
      <c r="L25" s="373"/>
      <c r="M25" s="133">
        <v>3</v>
      </c>
      <c r="N25" s="132"/>
      <c r="O25" s="131"/>
      <c r="P25" s="131"/>
      <c r="Q25" s="130" t="str">
        <f>IF(AND(ISBLANK(N25),ISBLANK(O25)),"",N25+O25)</f>
        <v/>
      </c>
      <c r="R25" s="129" t="str">
        <f>IF(ISNUMBER($H25),1-$H25,"")</f>
        <v/>
      </c>
      <c r="S25" s="128"/>
    </row>
    <row r="26" spans="1:19" s="74" customFormat="1" ht="12.95" customHeight="1">
      <c r="A26" s="374"/>
      <c r="B26" s="375"/>
      <c r="C26" s="127">
        <v>4</v>
      </c>
      <c r="D26" s="126"/>
      <c r="E26" s="125"/>
      <c r="F26" s="125"/>
      <c r="G26" s="124" t="str">
        <f>IF(AND(ISBLANK(D26),ISBLANK(E26)),"",D26+E26)</f>
        <v/>
      </c>
      <c r="H26" s="123" t="str">
        <f>IF(OR(ISNUMBER($G26),ISNUMBER($Q26)),(SIGN(N($G26)-N($Q26))+1)/2,"")</f>
        <v/>
      </c>
      <c r="I26" s="378">
        <f>IF(ISNUMBER(H27),(SIGN(1000*($H27-$R27)+$G27-$Q27)+1)/2,"")</f>
        <v>0</v>
      </c>
      <c r="J26" s="75"/>
      <c r="K26" s="374"/>
      <c r="L26" s="375"/>
      <c r="M26" s="127">
        <v>4</v>
      </c>
      <c r="N26" s="126"/>
      <c r="O26" s="125"/>
      <c r="P26" s="125"/>
      <c r="Q26" s="124" t="str">
        <f>IF(AND(ISBLANK(N26),ISBLANK(O26)),"",N26+O26)</f>
        <v/>
      </c>
      <c r="R26" s="123" t="str">
        <f>IF(ISNUMBER($H26),1-$H26,"")</f>
        <v/>
      </c>
      <c r="S26" s="378">
        <f>IF(ISNUMBER($I26),1-$I26,"")</f>
        <v>1</v>
      </c>
    </row>
    <row r="27" spans="1:19" s="74" customFormat="1" ht="15.95" customHeight="1" thickBot="1">
      <c r="A27" s="376">
        <v>25724</v>
      </c>
      <c r="B27" s="377"/>
      <c r="C27" s="121" t="s">
        <v>18</v>
      </c>
      <c r="D27" s="117">
        <f>IF(ISNUMBER($G27),SUM(D23:D26),"")</f>
        <v>240</v>
      </c>
      <c r="E27" s="119">
        <f>IF(ISNUMBER($G27),SUM(E23:E26),"")</f>
        <v>51</v>
      </c>
      <c r="F27" s="119">
        <f>IF(ISNUMBER($G27),SUM(F23:F26),"")</f>
        <v>27</v>
      </c>
      <c r="G27" s="118">
        <f>IF(SUM($G23:$G26)+SUM($Q23:$Q26)&gt;0,SUM(G23:G26),"")</f>
        <v>291</v>
      </c>
      <c r="H27" s="117">
        <f>IF(ISNUMBER($G27),SUM(H23:H26),"")</f>
        <v>0</v>
      </c>
      <c r="I27" s="379"/>
      <c r="J27" s="75"/>
      <c r="K27" s="376">
        <v>15530</v>
      </c>
      <c r="L27" s="377"/>
      <c r="M27" s="121" t="s">
        <v>18</v>
      </c>
      <c r="N27" s="117">
        <f>IF(ISNUMBER($G27),SUM(N23:N26),"")</f>
        <v>254</v>
      </c>
      <c r="O27" s="119">
        <f>IF(ISNUMBER($G27),SUM(O23:O26),"")</f>
        <v>106</v>
      </c>
      <c r="P27" s="119">
        <f>IF(ISNUMBER($G27),SUM(P23:P26),"")</f>
        <v>16</v>
      </c>
      <c r="Q27" s="118">
        <f>IF(SUM($G23:$G26)+SUM($Q23:$Q26)&gt;0,SUM(Q23:Q26),"")</f>
        <v>360</v>
      </c>
      <c r="R27" s="117">
        <f>IF(ISNUMBER($G27),SUM(R23:R26),"")</f>
        <v>2</v>
      </c>
      <c r="S27" s="379"/>
    </row>
    <row r="28" spans="1:19" s="74" customFormat="1" ht="12.95" customHeight="1">
      <c r="A28" s="384" t="s">
        <v>446</v>
      </c>
      <c r="B28" s="385"/>
      <c r="C28" s="138">
        <v>1</v>
      </c>
      <c r="D28" s="137">
        <v>121</v>
      </c>
      <c r="E28" s="136">
        <v>44</v>
      </c>
      <c r="F28" s="136">
        <v>6</v>
      </c>
      <c r="G28" s="135">
        <f>IF(AND(ISBLANK(D28),ISBLANK(E28)),"",D28+E28)</f>
        <v>165</v>
      </c>
      <c r="H28" s="134">
        <f>IF(OR(ISNUMBER($G28),ISNUMBER($Q28)),(SIGN(N($G28)-N($Q28))+1)/2,"")</f>
        <v>0</v>
      </c>
      <c r="I28" s="128"/>
      <c r="J28" s="75"/>
      <c r="K28" s="384" t="s">
        <v>445</v>
      </c>
      <c r="L28" s="385"/>
      <c r="M28" s="138">
        <v>1</v>
      </c>
      <c r="N28" s="137">
        <v>134</v>
      </c>
      <c r="O28" s="136">
        <v>52</v>
      </c>
      <c r="P28" s="136">
        <v>3</v>
      </c>
      <c r="Q28" s="135">
        <f>IF(AND(ISBLANK(N28),ISBLANK(O28)),"",N28+O28)</f>
        <v>186</v>
      </c>
      <c r="R28" s="134">
        <f>IF(ISNUMBER($H28),1-$H28,"")</f>
        <v>1</v>
      </c>
      <c r="S28" s="128"/>
    </row>
    <row r="29" spans="1:19" s="74" customFormat="1" ht="12.95" customHeight="1">
      <c r="A29" s="386"/>
      <c r="B29" s="387"/>
      <c r="C29" s="133">
        <v>2</v>
      </c>
      <c r="D29" s="132">
        <v>121</v>
      </c>
      <c r="E29" s="131">
        <v>72</v>
      </c>
      <c r="F29" s="131">
        <v>4</v>
      </c>
      <c r="G29" s="130">
        <f>IF(AND(ISBLANK(D29),ISBLANK(E29)),"",D29+E29)</f>
        <v>193</v>
      </c>
      <c r="H29" s="129">
        <f>IF(OR(ISNUMBER($G29),ISNUMBER($Q29)),(SIGN(N($G29)-N($Q29))+1)/2,"")</f>
        <v>0</v>
      </c>
      <c r="I29" s="128"/>
      <c r="J29" s="75"/>
      <c r="K29" s="386"/>
      <c r="L29" s="387"/>
      <c r="M29" s="133">
        <v>2</v>
      </c>
      <c r="N29" s="132">
        <v>149</v>
      </c>
      <c r="O29" s="131">
        <v>61</v>
      </c>
      <c r="P29" s="131">
        <v>4</v>
      </c>
      <c r="Q29" s="130">
        <f>IF(AND(ISBLANK(N29),ISBLANK(O29)),"",N29+O29)</f>
        <v>210</v>
      </c>
      <c r="R29" s="129">
        <f>IF(ISNUMBER($H29),1-$H29,"")</f>
        <v>1</v>
      </c>
      <c r="S29" s="128"/>
    </row>
    <row r="30" spans="1:19" s="74" customFormat="1" ht="12.95" customHeight="1" thickBot="1">
      <c r="A30" s="372" t="s">
        <v>309</v>
      </c>
      <c r="B30" s="373"/>
      <c r="C30" s="133">
        <v>3</v>
      </c>
      <c r="D30" s="132"/>
      <c r="E30" s="131"/>
      <c r="F30" s="131"/>
      <c r="G30" s="130" t="str">
        <f>IF(AND(ISBLANK(D30),ISBLANK(E30)),"",D30+E30)</f>
        <v/>
      </c>
      <c r="H30" s="129" t="str">
        <f>IF(OR(ISNUMBER($G30),ISNUMBER($Q30)),(SIGN(N($G30)-N($Q30))+1)/2,"")</f>
        <v/>
      </c>
      <c r="I30" s="128"/>
      <c r="J30" s="75"/>
      <c r="K30" s="372" t="s">
        <v>242</v>
      </c>
      <c r="L30" s="373"/>
      <c r="M30" s="133">
        <v>3</v>
      </c>
      <c r="N30" s="132"/>
      <c r="O30" s="131"/>
      <c r="P30" s="131"/>
      <c r="Q30" s="130" t="str">
        <f>IF(AND(ISBLANK(N30),ISBLANK(O30)),"",N30+O30)</f>
        <v/>
      </c>
      <c r="R30" s="129" t="str">
        <f>IF(ISNUMBER($H30),1-$H30,"")</f>
        <v/>
      </c>
      <c r="S30" s="128"/>
    </row>
    <row r="31" spans="1:19" s="74" customFormat="1" ht="12.95" customHeight="1">
      <c r="A31" s="374"/>
      <c r="B31" s="375"/>
      <c r="C31" s="127">
        <v>4</v>
      </c>
      <c r="D31" s="126"/>
      <c r="E31" s="125"/>
      <c r="F31" s="125"/>
      <c r="G31" s="124" t="str">
        <f>IF(AND(ISBLANK(D31),ISBLANK(E31)),"",D31+E31)</f>
        <v/>
      </c>
      <c r="H31" s="123" t="str">
        <f>IF(OR(ISNUMBER($G31),ISNUMBER($Q31)),(SIGN(N($G31)-N($Q31))+1)/2,"")</f>
        <v/>
      </c>
      <c r="I31" s="378">
        <f>IF(ISNUMBER(H32),(SIGN(1000*($H32-$R32)+$G32-$Q32)+1)/2,"")</f>
        <v>0</v>
      </c>
      <c r="J31" s="75"/>
      <c r="K31" s="374"/>
      <c r="L31" s="375"/>
      <c r="M31" s="127">
        <v>4</v>
      </c>
      <c r="N31" s="126"/>
      <c r="O31" s="125"/>
      <c r="P31" s="125"/>
      <c r="Q31" s="124" t="str">
        <f>IF(AND(ISBLANK(N31),ISBLANK(O31)),"",N31+O31)</f>
        <v/>
      </c>
      <c r="R31" s="123" t="str">
        <f>IF(ISNUMBER($H31),1-$H31,"")</f>
        <v/>
      </c>
      <c r="S31" s="378">
        <f>IF(ISNUMBER($I31),1-$I31,"")</f>
        <v>1</v>
      </c>
    </row>
    <row r="32" spans="1:19" s="74" customFormat="1" ht="15.95" customHeight="1" thickBot="1">
      <c r="A32" s="376">
        <v>25350</v>
      </c>
      <c r="B32" s="377"/>
      <c r="C32" s="121" t="s">
        <v>18</v>
      </c>
      <c r="D32" s="117">
        <f>IF(ISNUMBER($G32),SUM(D28:D31),"")</f>
        <v>242</v>
      </c>
      <c r="E32" s="119">
        <f>IF(ISNUMBER($G32),SUM(E28:E31),"")</f>
        <v>116</v>
      </c>
      <c r="F32" s="119">
        <f>IF(ISNUMBER($G32),SUM(F28:F31),"")</f>
        <v>10</v>
      </c>
      <c r="G32" s="118">
        <f>IF(SUM($G28:$G31)+SUM($Q28:$Q31)&gt;0,SUM(G28:G31),"")</f>
        <v>358</v>
      </c>
      <c r="H32" s="117">
        <f>IF(ISNUMBER($G32),SUM(H28:H31),"")</f>
        <v>0</v>
      </c>
      <c r="I32" s="379"/>
      <c r="J32" s="75"/>
      <c r="K32" s="376">
        <v>15542</v>
      </c>
      <c r="L32" s="377"/>
      <c r="M32" s="121" t="s">
        <v>18</v>
      </c>
      <c r="N32" s="117">
        <f>IF(ISNUMBER($G32),SUM(N28:N31),"")</f>
        <v>283</v>
      </c>
      <c r="O32" s="119">
        <f>IF(ISNUMBER($G32),SUM(O28:O31),"")</f>
        <v>113</v>
      </c>
      <c r="P32" s="119">
        <f>IF(ISNUMBER($G32),SUM(P28:P31),"")</f>
        <v>7</v>
      </c>
      <c r="Q32" s="118">
        <f>IF(SUM($G28:$G31)+SUM($Q28:$Q31)&gt;0,SUM(Q28:Q31),"")</f>
        <v>396</v>
      </c>
      <c r="R32" s="117">
        <f>IF(ISNUMBER($G32),SUM(R28:R31),"")</f>
        <v>2</v>
      </c>
      <c r="S32" s="379"/>
    </row>
    <row r="33" spans="1:19" s="74" customFormat="1" ht="12.95" customHeight="1">
      <c r="A33" s="384" t="s">
        <v>444</v>
      </c>
      <c r="B33" s="385"/>
      <c r="C33" s="138">
        <v>1</v>
      </c>
      <c r="D33" s="137">
        <v>140</v>
      </c>
      <c r="E33" s="136">
        <v>59</v>
      </c>
      <c r="F33" s="136">
        <v>2</v>
      </c>
      <c r="G33" s="135">
        <f>IF(AND(ISBLANK(D33),ISBLANK(E33)),"",D33+E33)</f>
        <v>199</v>
      </c>
      <c r="H33" s="134">
        <f>IF(OR(ISNUMBER($G33),ISNUMBER($Q33)),(SIGN(N($G33)-N($Q33))+1)/2,"")</f>
        <v>1</v>
      </c>
      <c r="I33" s="128"/>
      <c r="J33" s="75"/>
      <c r="K33" s="384" t="s">
        <v>443</v>
      </c>
      <c r="L33" s="385"/>
      <c r="M33" s="138">
        <v>1</v>
      </c>
      <c r="N33" s="137">
        <v>123</v>
      </c>
      <c r="O33" s="136">
        <v>49</v>
      </c>
      <c r="P33" s="136">
        <v>4</v>
      </c>
      <c r="Q33" s="135">
        <f>IF(AND(ISBLANK(N33),ISBLANK(O33)),"",N33+O33)</f>
        <v>172</v>
      </c>
      <c r="R33" s="134">
        <f>IF(ISNUMBER($H33),1-$H33,"")</f>
        <v>0</v>
      </c>
      <c r="S33" s="128"/>
    </row>
    <row r="34" spans="1:19" s="74" customFormat="1" ht="12.95" customHeight="1">
      <c r="A34" s="386"/>
      <c r="B34" s="387"/>
      <c r="C34" s="133">
        <v>2</v>
      </c>
      <c r="D34" s="132">
        <v>139</v>
      </c>
      <c r="E34" s="131">
        <v>63</v>
      </c>
      <c r="F34" s="131">
        <v>1</v>
      </c>
      <c r="G34" s="130">
        <f>IF(AND(ISBLANK(D34),ISBLANK(E34)),"",D34+E34)</f>
        <v>202</v>
      </c>
      <c r="H34" s="129">
        <f>IF(OR(ISNUMBER($G34),ISNUMBER($Q34)),(SIGN(N($G34)-N($Q34))+1)/2,"")</f>
        <v>1</v>
      </c>
      <c r="I34" s="128"/>
      <c r="J34" s="75"/>
      <c r="K34" s="386"/>
      <c r="L34" s="387"/>
      <c r="M34" s="133">
        <v>2</v>
      </c>
      <c r="N34" s="132">
        <v>130</v>
      </c>
      <c r="O34" s="131">
        <v>33</v>
      </c>
      <c r="P34" s="131">
        <v>13</v>
      </c>
      <c r="Q34" s="130">
        <f>IF(AND(ISBLANK(N34),ISBLANK(O34)),"",N34+O34)</f>
        <v>163</v>
      </c>
      <c r="R34" s="129">
        <f>IF(ISNUMBER($H34),1-$H34,"")</f>
        <v>0</v>
      </c>
      <c r="S34" s="128"/>
    </row>
    <row r="35" spans="1:19" s="74" customFormat="1" ht="12.95" customHeight="1" thickBot="1">
      <c r="A35" s="372" t="s">
        <v>83</v>
      </c>
      <c r="B35" s="373"/>
      <c r="C35" s="133">
        <v>3</v>
      </c>
      <c r="D35" s="132"/>
      <c r="E35" s="131"/>
      <c r="F35" s="131"/>
      <c r="G35" s="130" t="str">
        <f>IF(AND(ISBLANK(D35),ISBLANK(E35)),"",D35+E35)</f>
        <v/>
      </c>
      <c r="H35" s="129" t="str">
        <f>IF(OR(ISNUMBER($G35),ISNUMBER($Q35)),(SIGN(N($G35)-N($Q35))+1)/2,"")</f>
        <v/>
      </c>
      <c r="I35" s="128"/>
      <c r="J35" s="75"/>
      <c r="K35" s="372" t="s">
        <v>237</v>
      </c>
      <c r="L35" s="373"/>
      <c r="M35" s="133">
        <v>3</v>
      </c>
      <c r="N35" s="132"/>
      <c r="O35" s="131"/>
      <c r="P35" s="131"/>
      <c r="Q35" s="130" t="str">
        <f>IF(AND(ISBLANK(N35),ISBLANK(O35)),"",N35+O35)</f>
        <v/>
      </c>
      <c r="R35" s="129" t="str">
        <f>IF(ISNUMBER($H35),1-$H35,"")</f>
        <v/>
      </c>
      <c r="S35" s="128"/>
    </row>
    <row r="36" spans="1:19" s="74" customFormat="1" ht="12.95" customHeight="1">
      <c r="A36" s="374"/>
      <c r="B36" s="375"/>
      <c r="C36" s="127">
        <v>4</v>
      </c>
      <c r="D36" s="126"/>
      <c r="E36" s="125"/>
      <c r="F36" s="125"/>
      <c r="G36" s="124" t="str">
        <f>IF(AND(ISBLANK(D36),ISBLANK(E36)),"",D36+E36)</f>
        <v/>
      </c>
      <c r="H36" s="123" t="str">
        <f>IF(OR(ISNUMBER($G36),ISNUMBER($Q36)),(SIGN(N($G36)-N($Q36))+1)/2,"")</f>
        <v/>
      </c>
      <c r="I36" s="378">
        <f>IF(ISNUMBER(H37),(SIGN(1000*($H37-$R37)+$G37-$Q37)+1)/2,"")</f>
        <v>1</v>
      </c>
      <c r="J36" s="75"/>
      <c r="K36" s="374"/>
      <c r="L36" s="375"/>
      <c r="M36" s="127">
        <v>4</v>
      </c>
      <c r="N36" s="126"/>
      <c r="O36" s="125"/>
      <c r="P36" s="125"/>
      <c r="Q36" s="124" t="str">
        <f>IF(AND(ISBLANK(N36),ISBLANK(O36)),"",N36+O36)</f>
        <v/>
      </c>
      <c r="R36" s="123" t="str">
        <f>IF(ISNUMBER($H36),1-$H36,"")</f>
        <v/>
      </c>
      <c r="S36" s="378">
        <f>IF(ISNUMBER($I36),1-$I36,"")</f>
        <v>0</v>
      </c>
    </row>
    <row r="37" spans="1:19" s="74" customFormat="1" ht="15.95" customHeight="1" thickBot="1">
      <c r="A37" s="376">
        <v>20740</v>
      </c>
      <c r="B37" s="377"/>
      <c r="C37" s="121" t="s">
        <v>18</v>
      </c>
      <c r="D37" s="117">
        <f>IF(ISNUMBER($G37),SUM(D33:D36),"")</f>
        <v>279</v>
      </c>
      <c r="E37" s="119">
        <f>IF(ISNUMBER($G37),SUM(E33:E36),"")</f>
        <v>122</v>
      </c>
      <c r="F37" s="119">
        <f>IF(ISNUMBER($G37),SUM(F33:F36),"")</f>
        <v>3</v>
      </c>
      <c r="G37" s="118">
        <f>IF(SUM($G33:$G36)+SUM($Q33:$Q36)&gt;0,SUM(G33:G36),"")</f>
        <v>401</v>
      </c>
      <c r="H37" s="117">
        <f>IF(ISNUMBER($G37),SUM(H33:H36),"")</f>
        <v>2</v>
      </c>
      <c r="I37" s="379"/>
      <c r="J37" s="75"/>
      <c r="K37" s="376">
        <v>15538</v>
      </c>
      <c r="L37" s="377"/>
      <c r="M37" s="121" t="s">
        <v>18</v>
      </c>
      <c r="N37" s="117">
        <f>IF(ISNUMBER($G37),SUM(N33:N36),"")</f>
        <v>253</v>
      </c>
      <c r="O37" s="119">
        <f>IF(ISNUMBER($G37),SUM(O33:O36),"")</f>
        <v>82</v>
      </c>
      <c r="P37" s="119">
        <f>IF(ISNUMBER($G37),SUM(P33:P36),"")</f>
        <v>17</v>
      </c>
      <c r="Q37" s="118">
        <f>IF(SUM($G33:$G36)+SUM($Q33:$Q36)&gt;0,SUM(Q33:Q36),"")</f>
        <v>335</v>
      </c>
      <c r="R37" s="117">
        <f>IF(ISNUMBER($G37),SUM(R33:R36),"")</f>
        <v>0</v>
      </c>
      <c r="S37" s="379"/>
    </row>
    <row r="38" spans="1:19" s="74" customFormat="1" ht="5.0999999999999996" customHeight="1" thickBot="1">
      <c r="A38" s="75"/>
      <c r="B38" s="75"/>
      <c r="C38" s="75"/>
      <c r="D38" s="75"/>
      <c r="E38" s="75"/>
      <c r="F38" s="75"/>
      <c r="G38" s="75"/>
      <c r="H38" s="75"/>
      <c r="I38" s="75"/>
      <c r="J38" s="75"/>
      <c r="K38" s="75"/>
      <c r="L38" s="75"/>
      <c r="M38" s="75"/>
      <c r="N38" s="75"/>
      <c r="O38" s="75"/>
      <c r="P38" s="75"/>
      <c r="Q38" s="75"/>
      <c r="R38" s="75"/>
      <c r="S38" s="75"/>
    </row>
    <row r="39" spans="1:19" s="74" customFormat="1" ht="20.100000000000001" customHeight="1" thickBot="1">
      <c r="A39" s="116"/>
      <c r="B39" s="115"/>
      <c r="C39" s="114" t="s">
        <v>44</v>
      </c>
      <c r="D39" s="113">
        <f>IF(ISNUMBER($G39),SUM(D12,D17,D22,D27,D32,D37),"")</f>
        <v>1560</v>
      </c>
      <c r="E39" s="112">
        <f>IF(ISNUMBER($G39),SUM(E12,E17,E22,E27,E32,E37),"")</f>
        <v>561</v>
      </c>
      <c r="F39" s="112">
        <f>IF(ISNUMBER($G39),SUM(F12,F17,F22,F27,F32,F37),"")</f>
        <v>88</v>
      </c>
      <c r="G39" s="146">
        <f>IF(SUM($G$8:$G$37)+SUM($Q$8:$Q$37)&gt;0,SUM(G12,G17,G22,G27,G32,G37),"")</f>
        <v>2121</v>
      </c>
      <c r="H39" s="110">
        <f>IF(SUM($G$8:$G$37)+SUM($Q$8:$Q$37)&gt;0,SUM(H12,H17,H22,H27,H32,H37),"")</f>
        <v>5</v>
      </c>
      <c r="I39" s="109">
        <f>IF(ISNUMBER($G39),(SIGN($G39-$Q39)+1)/IF(COUNT(I$11,I$16,I$21,I$26,I$31,I$36)&gt;3,1,2),"")</f>
        <v>2</v>
      </c>
      <c r="J39" s="75"/>
      <c r="K39" s="116"/>
      <c r="L39" s="115"/>
      <c r="M39" s="114" t="s">
        <v>44</v>
      </c>
      <c r="N39" s="113">
        <f>IF(ISNUMBER($G39),SUM(N12,N17,N22,N27,N32,N37),"")</f>
        <v>1540</v>
      </c>
      <c r="O39" s="112">
        <f>IF(ISNUMBER($G39),SUM(O12,O17,O22,O27,O32,O37),"")</f>
        <v>559</v>
      </c>
      <c r="P39" s="112">
        <f>IF(ISNUMBER($G39),SUM(P12,P17,P22,P27,P32,P37),"")</f>
        <v>83</v>
      </c>
      <c r="Q39" s="146">
        <f>IF(SUM($G$8:$G$37)+SUM($Q$8:$Q$37)&gt;0,SUM(Q12,Q17,Q22,Q27,Q32,Q37),"")</f>
        <v>2099</v>
      </c>
      <c r="R39" s="110">
        <f>IF(SUM($G$8:$G$37)+SUM($Q$8:$Q$37)&gt;0,SUM(R12,R17,R22,R27,R32,R37),"")</f>
        <v>7</v>
      </c>
      <c r="S39" s="109">
        <f>IF(ISNUMBER($I39),IF(COUNT(S$11,S$16,S$21,S$26,S$31,S$36)&gt;3,2,1)-$I39,"")</f>
        <v>0</v>
      </c>
    </row>
    <row r="40" spans="1:19" s="74" customFormat="1" ht="5.0999999999999996" customHeight="1" thickBot="1">
      <c r="A40" s="75"/>
      <c r="B40" s="75"/>
      <c r="C40" s="75"/>
      <c r="D40" s="75"/>
      <c r="E40" s="75"/>
      <c r="F40" s="75"/>
      <c r="G40" s="75"/>
      <c r="H40" s="75"/>
      <c r="I40" s="75"/>
      <c r="J40" s="75"/>
      <c r="K40" s="75"/>
      <c r="L40" s="75"/>
      <c r="M40" s="75"/>
      <c r="N40" s="75"/>
      <c r="O40" s="75"/>
      <c r="P40" s="75"/>
      <c r="Q40" s="75"/>
      <c r="R40" s="75"/>
      <c r="S40" s="75"/>
    </row>
    <row r="41" spans="1:19" s="74" customFormat="1" ht="18" customHeight="1" thickBot="1">
      <c r="A41" s="84"/>
      <c r="B41" s="106" t="s">
        <v>45</v>
      </c>
      <c r="C41" s="353" t="s">
        <v>160</v>
      </c>
      <c r="D41" s="353"/>
      <c r="E41" s="353"/>
      <c r="F41" s="75"/>
      <c r="G41" s="355" t="s">
        <v>47</v>
      </c>
      <c r="H41" s="355"/>
      <c r="I41" s="108">
        <f>IF(ISNUMBER(I$39),SUM(I11,I16,I21,I26,I31,I36,I39),"")</f>
        <v>6</v>
      </c>
      <c r="J41" s="75"/>
      <c r="K41" s="84"/>
      <c r="L41" s="106" t="s">
        <v>45</v>
      </c>
      <c r="M41" s="353" t="s">
        <v>166</v>
      </c>
      <c r="N41" s="353"/>
      <c r="O41" s="353"/>
      <c r="P41" s="75"/>
      <c r="Q41" s="355" t="s">
        <v>47</v>
      </c>
      <c r="R41" s="355"/>
      <c r="S41" s="108">
        <f>IF(ISNUMBER(S$39),SUM(S11,S16,S21,S26,S31,S36,S39),"")</f>
        <v>2</v>
      </c>
    </row>
    <row r="42" spans="1:19" s="74" customFormat="1" ht="18" customHeight="1">
      <c r="A42" s="84"/>
      <c r="B42" s="106" t="s">
        <v>49</v>
      </c>
      <c r="C42" s="352"/>
      <c r="D42" s="352"/>
      <c r="E42" s="352"/>
      <c r="F42" s="75"/>
      <c r="G42" s="107"/>
      <c r="H42" s="107"/>
      <c r="I42" s="107"/>
      <c r="J42" s="75"/>
      <c r="K42" s="84"/>
      <c r="L42" s="106" t="s">
        <v>49</v>
      </c>
      <c r="M42" s="352"/>
      <c r="N42" s="352"/>
      <c r="O42" s="352"/>
      <c r="P42" s="75"/>
      <c r="Q42" s="107"/>
      <c r="R42" s="107"/>
      <c r="S42" s="107"/>
    </row>
    <row r="43" spans="1:19" s="74" customFormat="1" ht="20.100000000000001" customHeight="1">
      <c r="A43" s="106" t="s">
        <v>50</v>
      </c>
      <c r="B43" s="106" t="s">
        <v>51</v>
      </c>
      <c r="C43" s="354" t="s">
        <v>105</v>
      </c>
      <c r="D43" s="354"/>
      <c r="E43" s="354"/>
      <c r="F43" s="354"/>
      <c r="G43" s="354"/>
      <c r="H43" s="354"/>
      <c r="I43" s="106"/>
      <c r="J43" s="106"/>
      <c r="K43" s="106" t="s">
        <v>52</v>
      </c>
      <c r="L43" s="354"/>
      <c r="M43" s="354"/>
      <c r="N43" s="75"/>
      <c r="O43" s="106" t="s">
        <v>49</v>
      </c>
      <c r="P43" s="354"/>
      <c r="Q43" s="354"/>
      <c r="R43" s="354"/>
      <c r="S43" s="354"/>
    </row>
    <row r="44" spans="1:19" s="74" customFormat="1" ht="9.9499999999999993" customHeight="1">
      <c r="A44" s="75"/>
      <c r="B44" s="75"/>
      <c r="C44" s="75"/>
      <c r="D44" s="75"/>
      <c r="E44" s="84"/>
      <c r="F44" s="75"/>
      <c r="G44" s="75"/>
      <c r="H44" s="84"/>
      <c r="I44" s="75"/>
      <c r="J44" s="75"/>
      <c r="K44" s="75"/>
      <c r="L44" s="75"/>
      <c r="M44" s="75"/>
      <c r="N44" s="75"/>
      <c r="O44" s="75"/>
      <c r="P44" s="75"/>
      <c r="Q44" s="75"/>
      <c r="R44" s="75"/>
      <c r="S44" s="75"/>
    </row>
    <row r="45" spans="1:19" s="74" customFormat="1" ht="30" customHeight="1">
      <c r="A45" s="105" t="str">
        <f>"Technické podmínky utkání:   " &amp; $B$3 &amp; IF(ISBLANK($B$3),""," – ") &amp; $L$3</f>
        <v xml:space="preserve">Technické podmínky utkání:   TJ Praga Praha B – TJ ZENTIVA Praha </v>
      </c>
      <c r="B45" s="75"/>
      <c r="C45" s="75"/>
      <c r="D45" s="75"/>
      <c r="E45" s="75"/>
      <c r="F45" s="75"/>
      <c r="G45" s="75"/>
      <c r="H45" s="75"/>
      <c r="I45" s="75"/>
      <c r="J45" s="75"/>
      <c r="K45" s="75"/>
      <c r="L45" s="75"/>
      <c r="M45" s="75"/>
      <c r="N45" s="75"/>
      <c r="O45" s="75"/>
      <c r="P45" s="75"/>
      <c r="Q45" s="75"/>
      <c r="R45" s="75"/>
      <c r="S45" s="75"/>
    </row>
    <row r="46" spans="1:19" s="74" customFormat="1" ht="20.100000000000001" customHeight="1">
      <c r="A46" s="75"/>
      <c r="B46" s="147" t="s">
        <v>53</v>
      </c>
      <c r="C46" s="351" t="s">
        <v>442</v>
      </c>
      <c r="D46" s="351"/>
      <c r="E46" s="75"/>
      <c r="F46" s="75"/>
      <c r="G46" s="75"/>
      <c r="H46" s="75"/>
      <c r="I46" s="147" t="s">
        <v>55</v>
      </c>
      <c r="J46" s="351">
        <v>21</v>
      </c>
      <c r="K46" s="351"/>
      <c r="L46" s="75"/>
      <c r="M46" s="75"/>
      <c r="N46" s="75"/>
      <c r="O46" s="75"/>
      <c r="P46" s="75"/>
      <c r="Q46" s="75"/>
      <c r="R46" s="75"/>
      <c r="S46" s="75"/>
    </row>
    <row r="47" spans="1:19" s="74" customFormat="1" ht="20.100000000000001" customHeight="1">
      <c r="A47" s="75"/>
      <c r="B47" s="147" t="s">
        <v>56</v>
      </c>
      <c r="C47" s="364" t="s">
        <v>103</v>
      </c>
      <c r="D47" s="364"/>
      <c r="E47" s="75"/>
      <c r="F47" s="75"/>
      <c r="G47" s="75"/>
      <c r="H47" s="75"/>
      <c r="I47" s="147" t="s">
        <v>58</v>
      </c>
      <c r="J47" s="364">
        <v>1</v>
      </c>
      <c r="K47" s="364"/>
      <c r="L47" s="75"/>
      <c r="M47" s="75"/>
      <c r="N47" s="75"/>
      <c r="O47" s="75"/>
      <c r="P47" s="147" t="s">
        <v>59</v>
      </c>
      <c r="Q47" s="363" t="s">
        <v>441</v>
      </c>
      <c r="R47" s="363"/>
      <c r="S47" s="363"/>
    </row>
    <row r="48" spans="1:19" s="74" customFormat="1" ht="9.9499999999999993" customHeight="1">
      <c r="A48" s="75"/>
      <c r="B48" s="75"/>
      <c r="C48" s="75"/>
      <c r="D48" s="75"/>
      <c r="E48" s="75"/>
      <c r="F48" s="75"/>
      <c r="G48" s="75"/>
      <c r="H48" s="75"/>
      <c r="I48" s="75"/>
      <c r="J48" s="75"/>
      <c r="K48" s="75"/>
      <c r="L48" s="75"/>
      <c r="M48" s="75"/>
      <c r="N48" s="75"/>
      <c r="O48" s="75"/>
      <c r="P48" s="75"/>
      <c r="Q48" s="75"/>
      <c r="R48" s="75"/>
      <c r="S48" s="75"/>
    </row>
    <row r="49" spans="1:19" s="74" customFormat="1" ht="15" customHeight="1">
      <c r="A49" s="357" t="s">
        <v>61</v>
      </c>
      <c r="B49" s="358"/>
      <c r="C49" s="358"/>
      <c r="D49" s="358"/>
      <c r="E49" s="358"/>
      <c r="F49" s="358"/>
      <c r="G49" s="358"/>
      <c r="H49" s="358"/>
      <c r="I49" s="358"/>
      <c r="J49" s="358"/>
      <c r="K49" s="358"/>
      <c r="L49" s="358"/>
      <c r="M49" s="358"/>
      <c r="N49" s="358"/>
      <c r="O49" s="358"/>
      <c r="P49" s="358"/>
      <c r="Q49" s="358"/>
      <c r="R49" s="358"/>
      <c r="S49" s="359"/>
    </row>
    <row r="50" spans="1:19" s="74" customFormat="1" ht="81" customHeight="1">
      <c r="A50" s="360"/>
      <c r="B50" s="361"/>
      <c r="C50" s="361"/>
      <c r="D50" s="361"/>
      <c r="E50" s="361"/>
      <c r="F50" s="361"/>
      <c r="G50" s="361"/>
      <c r="H50" s="361"/>
      <c r="I50" s="361"/>
      <c r="J50" s="361"/>
      <c r="K50" s="361"/>
      <c r="L50" s="361"/>
      <c r="M50" s="361"/>
      <c r="N50" s="361"/>
      <c r="O50" s="361"/>
      <c r="P50" s="361"/>
      <c r="Q50" s="361"/>
      <c r="R50" s="361"/>
      <c r="S50" s="362"/>
    </row>
    <row r="51" spans="1:19" s="74" customFormat="1" ht="5.0999999999999996" customHeight="1">
      <c r="A51" s="75"/>
      <c r="B51" s="75"/>
      <c r="C51" s="75"/>
      <c r="D51" s="75"/>
      <c r="E51" s="75"/>
      <c r="F51" s="75"/>
      <c r="G51" s="75"/>
      <c r="H51" s="75"/>
      <c r="I51" s="75"/>
      <c r="J51" s="75"/>
      <c r="K51" s="75"/>
      <c r="L51" s="75"/>
      <c r="M51" s="75"/>
      <c r="N51" s="75"/>
      <c r="O51" s="75"/>
      <c r="P51" s="75"/>
      <c r="Q51" s="75"/>
      <c r="R51" s="75"/>
      <c r="S51" s="75"/>
    </row>
    <row r="52" spans="1:19" s="74" customFormat="1" ht="15" customHeight="1">
      <c r="A52" s="357" t="s">
        <v>62</v>
      </c>
      <c r="B52" s="358"/>
      <c r="C52" s="358"/>
      <c r="D52" s="358"/>
      <c r="E52" s="358"/>
      <c r="F52" s="358"/>
      <c r="G52" s="358"/>
      <c r="H52" s="358"/>
      <c r="I52" s="358"/>
      <c r="J52" s="358"/>
      <c r="K52" s="358"/>
      <c r="L52" s="358"/>
      <c r="M52" s="358"/>
      <c r="N52" s="358"/>
      <c r="O52" s="358"/>
      <c r="P52" s="358"/>
      <c r="Q52" s="358"/>
      <c r="R52" s="358"/>
      <c r="S52" s="359"/>
    </row>
    <row r="53" spans="1:19" s="74" customFormat="1" ht="6" customHeight="1">
      <c r="A53" s="103"/>
      <c r="B53" s="84"/>
      <c r="C53" s="84"/>
      <c r="D53" s="84"/>
      <c r="E53" s="84"/>
      <c r="F53" s="84"/>
      <c r="G53" s="84"/>
      <c r="H53" s="84"/>
      <c r="I53" s="84"/>
      <c r="J53" s="84"/>
      <c r="K53" s="84"/>
      <c r="L53" s="84"/>
      <c r="M53" s="84"/>
      <c r="N53" s="84"/>
      <c r="O53" s="84"/>
      <c r="P53" s="84"/>
      <c r="Q53" s="84"/>
      <c r="R53" s="84"/>
      <c r="S53" s="100"/>
    </row>
    <row r="54" spans="1:19" s="74" customFormat="1" ht="21" customHeight="1">
      <c r="A54" s="102" t="s">
        <v>6</v>
      </c>
      <c r="B54" s="84"/>
      <c r="C54" s="84"/>
      <c r="D54" s="84"/>
      <c r="E54" s="84"/>
      <c r="F54" s="84"/>
      <c r="G54" s="84"/>
      <c r="H54" s="84"/>
      <c r="I54" s="84"/>
      <c r="J54" s="84"/>
      <c r="K54" s="101" t="s">
        <v>8</v>
      </c>
      <c r="L54" s="84"/>
      <c r="M54" s="84"/>
      <c r="N54" s="84"/>
      <c r="O54" s="84"/>
      <c r="P54" s="84"/>
      <c r="Q54" s="84"/>
      <c r="R54" s="84"/>
      <c r="S54" s="100"/>
    </row>
    <row r="55" spans="1:19" s="74" customFormat="1" ht="21" customHeight="1">
      <c r="A55" s="99"/>
      <c r="B55" s="96" t="s">
        <v>63</v>
      </c>
      <c r="C55" s="95"/>
      <c r="D55" s="97"/>
      <c r="E55" s="96" t="s">
        <v>64</v>
      </c>
      <c r="F55" s="95"/>
      <c r="G55" s="95"/>
      <c r="H55" s="95"/>
      <c r="I55" s="97"/>
      <c r="J55" s="84"/>
      <c r="K55" s="98"/>
      <c r="L55" s="96" t="s">
        <v>63</v>
      </c>
      <c r="M55" s="95"/>
      <c r="N55" s="97"/>
      <c r="O55" s="96" t="s">
        <v>64</v>
      </c>
      <c r="P55" s="95"/>
      <c r="Q55" s="95"/>
      <c r="R55" s="95"/>
      <c r="S55" s="94"/>
    </row>
    <row r="56" spans="1:19" s="74" customFormat="1" ht="21" customHeight="1">
      <c r="A56" s="93" t="s">
        <v>65</v>
      </c>
      <c r="B56" s="89" t="s">
        <v>66</v>
      </c>
      <c r="C56" s="91"/>
      <c r="D56" s="90" t="s">
        <v>67</v>
      </c>
      <c r="E56" s="89" t="s">
        <v>66</v>
      </c>
      <c r="F56" s="88"/>
      <c r="G56" s="88"/>
      <c r="H56" s="87"/>
      <c r="I56" s="90" t="s">
        <v>67</v>
      </c>
      <c r="J56" s="84"/>
      <c r="K56" s="92" t="s">
        <v>65</v>
      </c>
      <c r="L56" s="89" t="s">
        <v>66</v>
      </c>
      <c r="M56" s="91"/>
      <c r="N56" s="90" t="s">
        <v>67</v>
      </c>
      <c r="O56" s="89" t="s">
        <v>66</v>
      </c>
      <c r="P56" s="88"/>
      <c r="Q56" s="88"/>
      <c r="R56" s="87"/>
      <c r="S56" s="86" t="s">
        <v>67</v>
      </c>
    </row>
    <row r="57" spans="1:19" s="74" customFormat="1" ht="21" customHeight="1">
      <c r="A57" s="85"/>
      <c r="B57" s="348"/>
      <c r="C57" s="350"/>
      <c r="D57" s="82"/>
      <c r="E57" s="348"/>
      <c r="F57" s="349"/>
      <c r="G57" s="349"/>
      <c r="H57" s="350"/>
      <c r="I57" s="82"/>
      <c r="J57" s="84"/>
      <c r="K57" s="83"/>
      <c r="L57" s="348"/>
      <c r="M57" s="350"/>
      <c r="N57" s="82"/>
      <c r="O57" s="348"/>
      <c r="P57" s="349"/>
      <c r="Q57" s="349"/>
      <c r="R57" s="350"/>
      <c r="S57" s="81"/>
    </row>
    <row r="58" spans="1:19" s="74" customFormat="1" ht="21" customHeight="1">
      <c r="A58" s="85"/>
      <c r="B58" s="348"/>
      <c r="C58" s="350"/>
      <c r="D58" s="82"/>
      <c r="E58" s="348"/>
      <c r="F58" s="349"/>
      <c r="G58" s="349"/>
      <c r="H58" s="350"/>
      <c r="I58" s="82"/>
      <c r="J58" s="84"/>
      <c r="K58" s="83"/>
      <c r="L58" s="348"/>
      <c r="M58" s="350"/>
      <c r="N58" s="82"/>
      <c r="O58" s="348"/>
      <c r="P58" s="349"/>
      <c r="Q58" s="349"/>
      <c r="R58" s="350"/>
      <c r="S58" s="81"/>
    </row>
    <row r="59" spans="1:19" s="74" customFormat="1" ht="12" customHeight="1">
      <c r="A59" s="80"/>
      <c r="B59" s="79"/>
      <c r="C59" s="79"/>
      <c r="D59" s="79"/>
      <c r="E59" s="79"/>
      <c r="F59" s="79"/>
      <c r="G59" s="79"/>
      <c r="H59" s="79"/>
      <c r="I59" s="79"/>
      <c r="J59" s="79"/>
      <c r="K59" s="79"/>
      <c r="L59" s="79"/>
      <c r="M59" s="79"/>
      <c r="N59" s="79"/>
      <c r="O59" s="79"/>
      <c r="P59" s="79"/>
      <c r="Q59" s="79"/>
      <c r="R59" s="79"/>
      <c r="S59" s="78"/>
    </row>
    <row r="60" spans="1:19" s="74" customFormat="1" ht="5.0999999999999996" customHeight="1">
      <c r="A60" s="75"/>
      <c r="B60" s="75"/>
      <c r="C60" s="75"/>
      <c r="D60" s="75"/>
      <c r="E60" s="75"/>
      <c r="F60" s="75"/>
      <c r="G60" s="75"/>
      <c r="H60" s="75"/>
      <c r="I60" s="75"/>
      <c r="J60" s="75"/>
      <c r="K60" s="75"/>
      <c r="L60" s="75"/>
      <c r="M60" s="75"/>
      <c r="N60" s="75"/>
      <c r="O60" s="75"/>
      <c r="P60" s="75"/>
      <c r="Q60" s="75"/>
      <c r="R60" s="75"/>
      <c r="S60" s="75"/>
    </row>
    <row r="61" spans="1:19" s="74" customFormat="1" ht="15" customHeight="1">
      <c r="A61" s="357" t="s">
        <v>68</v>
      </c>
      <c r="B61" s="358"/>
      <c r="C61" s="358"/>
      <c r="D61" s="358"/>
      <c r="E61" s="358"/>
      <c r="F61" s="358"/>
      <c r="G61" s="358"/>
      <c r="H61" s="358"/>
      <c r="I61" s="358"/>
      <c r="J61" s="358"/>
      <c r="K61" s="358"/>
      <c r="L61" s="358"/>
      <c r="M61" s="358"/>
      <c r="N61" s="358"/>
      <c r="O61" s="358"/>
      <c r="P61" s="358"/>
      <c r="Q61" s="358"/>
      <c r="R61" s="358"/>
      <c r="S61" s="359"/>
    </row>
    <row r="62" spans="1:19" s="74" customFormat="1" ht="81" customHeight="1">
      <c r="A62" s="360"/>
      <c r="B62" s="361"/>
      <c r="C62" s="361"/>
      <c r="D62" s="361"/>
      <c r="E62" s="361"/>
      <c r="F62" s="361"/>
      <c r="G62" s="361"/>
      <c r="H62" s="361"/>
      <c r="I62" s="361"/>
      <c r="J62" s="361"/>
      <c r="K62" s="361"/>
      <c r="L62" s="361"/>
      <c r="M62" s="361"/>
      <c r="N62" s="361"/>
      <c r="O62" s="361"/>
      <c r="P62" s="361"/>
      <c r="Q62" s="361"/>
      <c r="R62" s="361"/>
      <c r="S62" s="362"/>
    </row>
    <row r="63" spans="1:19" s="74" customFormat="1" ht="5.0999999999999996" customHeight="1">
      <c r="A63" s="75"/>
      <c r="B63" s="75"/>
      <c r="C63" s="75"/>
      <c r="D63" s="75"/>
      <c r="E63" s="75"/>
      <c r="F63" s="75"/>
      <c r="G63" s="75"/>
      <c r="H63" s="75"/>
      <c r="I63" s="75"/>
      <c r="J63" s="75"/>
      <c r="K63" s="75"/>
      <c r="L63" s="75"/>
      <c r="M63" s="75"/>
      <c r="N63" s="75"/>
      <c r="O63" s="75"/>
      <c r="P63" s="75"/>
      <c r="Q63" s="75"/>
      <c r="R63" s="75"/>
      <c r="S63" s="75"/>
    </row>
    <row r="64" spans="1:19" s="74" customFormat="1" ht="15" customHeight="1">
      <c r="A64" s="357" t="s">
        <v>69</v>
      </c>
      <c r="B64" s="358"/>
      <c r="C64" s="358"/>
      <c r="D64" s="358"/>
      <c r="E64" s="358"/>
      <c r="F64" s="358"/>
      <c r="G64" s="358"/>
      <c r="H64" s="358"/>
      <c r="I64" s="358"/>
      <c r="J64" s="358"/>
      <c r="K64" s="358"/>
      <c r="L64" s="358"/>
      <c r="M64" s="358"/>
      <c r="N64" s="358"/>
      <c r="O64" s="358"/>
      <c r="P64" s="358"/>
      <c r="Q64" s="358"/>
      <c r="R64" s="358"/>
      <c r="S64" s="359"/>
    </row>
    <row r="65" spans="1:19" s="74" customFormat="1" ht="81" customHeight="1">
      <c r="A65" s="360"/>
      <c r="B65" s="361"/>
      <c r="C65" s="361"/>
      <c r="D65" s="361"/>
      <c r="E65" s="361"/>
      <c r="F65" s="361"/>
      <c r="G65" s="361"/>
      <c r="H65" s="361"/>
      <c r="I65" s="361"/>
      <c r="J65" s="361"/>
      <c r="K65" s="361"/>
      <c r="L65" s="361"/>
      <c r="M65" s="361"/>
      <c r="N65" s="361"/>
      <c r="O65" s="361"/>
      <c r="P65" s="361"/>
      <c r="Q65" s="361"/>
      <c r="R65" s="361"/>
      <c r="S65" s="362"/>
    </row>
    <row r="66" spans="1:19" s="74" customFormat="1" ht="30" customHeight="1">
      <c r="A66" s="77"/>
      <c r="B66" s="76" t="s">
        <v>70</v>
      </c>
      <c r="C66" s="356" t="s">
        <v>440</v>
      </c>
      <c r="D66" s="356"/>
      <c r="E66" s="356"/>
      <c r="F66" s="356"/>
      <c r="G66" s="356"/>
      <c r="H66" s="356"/>
      <c r="I66" s="75"/>
      <c r="J66" s="75"/>
      <c r="K66" s="75"/>
      <c r="L66" s="75"/>
      <c r="M66" s="75"/>
      <c r="N66" s="75"/>
      <c r="O66" s="75"/>
      <c r="P66" s="75"/>
      <c r="Q66" s="75"/>
      <c r="R66" s="75"/>
      <c r="S66" s="75"/>
    </row>
  </sheetData>
  <sheetProtection password="FC6B" sheet="1" objects="1" scenarios="1" formatCells="0" formatColumns="0" formatRows="0" insertColumns="0" insertRows="0" insertHyperlinks="0" deleteColumns="0" deleteRows="0" sort="0" autoFilter="0" pivotTables="0"/>
  <mergeCells count="95">
    <mergeCell ref="S16:S17"/>
    <mergeCell ref="S36:S37"/>
    <mergeCell ref="K33:L34"/>
    <mergeCell ref="S26:S27"/>
    <mergeCell ref="S31:S32"/>
    <mergeCell ref="K25:L26"/>
    <mergeCell ref="K35:L36"/>
    <mergeCell ref="K37:L37"/>
    <mergeCell ref="S21:S22"/>
    <mergeCell ref="R5:S5"/>
    <mergeCell ref="K8:L9"/>
    <mergeCell ref="K10:L11"/>
    <mergeCell ref="M5:M6"/>
    <mergeCell ref="K5:L5"/>
    <mergeCell ref="K6:L6"/>
    <mergeCell ref="A33:B34"/>
    <mergeCell ref="I11:I12"/>
    <mergeCell ref="A35:B36"/>
    <mergeCell ref="A37:B37"/>
    <mergeCell ref="N5:Q5"/>
    <mergeCell ref="K12:L12"/>
    <mergeCell ref="K17:L17"/>
    <mergeCell ref="A17:B17"/>
    <mergeCell ref="A18:B19"/>
    <mergeCell ref="K18:L19"/>
    <mergeCell ref="K20:L21"/>
    <mergeCell ref="K22:L22"/>
    <mergeCell ref="K15:L16"/>
    <mergeCell ref="A15:B16"/>
    <mergeCell ref="A28:B29"/>
    <mergeCell ref="L3:S3"/>
    <mergeCell ref="L1:N1"/>
    <mergeCell ref="O1:P1"/>
    <mergeCell ref="Q1:S1"/>
    <mergeCell ref="B3:I3"/>
    <mergeCell ref="B1:C2"/>
    <mergeCell ref="D1:I1"/>
    <mergeCell ref="A20:B21"/>
    <mergeCell ref="I16:I17"/>
    <mergeCell ref="I21:I22"/>
    <mergeCell ref="K13:L14"/>
    <mergeCell ref="A10:B11"/>
    <mergeCell ref="A12:B12"/>
    <mergeCell ref="A13:B14"/>
    <mergeCell ref="S11:S12"/>
    <mergeCell ref="Q41:R41"/>
    <mergeCell ref="C5:C6"/>
    <mergeCell ref="D5:G5"/>
    <mergeCell ref="H5:I5"/>
    <mergeCell ref="A30:B31"/>
    <mergeCell ref="A32:B32"/>
    <mergeCell ref="I31:I32"/>
    <mergeCell ref="I26:I27"/>
    <mergeCell ref="I36:I37"/>
    <mergeCell ref="A5:B5"/>
    <mergeCell ref="A6:B6"/>
    <mergeCell ref="A22:B22"/>
    <mergeCell ref="A23:B24"/>
    <mergeCell ref="A25:B26"/>
    <mergeCell ref="A27:B27"/>
    <mergeCell ref="A8:B9"/>
    <mergeCell ref="K23:L24"/>
    <mergeCell ref="K28:L29"/>
    <mergeCell ref="K30:L31"/>
    <mergeCell ref="K32:L32"/>
    <mergeCell ref="K27:L27"/>
    <mergeCell ref="L43:M43"/>
    <mergeCell ref="A52:S52"/>
    <mergeCell ref="Q47:S47"/>
    <mergeCell ref="A49:S49"/>
    <mergeCell ref="A50:S50"/>
    <mergeCell ref="J46:K46"/>
    <mergeCell ref="C47:D47"/>
    <mergeCell ref="J47:K47"/>
    <mergeCell ref="C66:H66"/>
    <mergeCell ref="A61:S61"/>
    <mergeCell ref="A62:S62"/>
    <mergeCell ref="A64:S64"/>
    <mergeCell ref="A65:S65"/>
    <mergeCell ref="O58:R58"/>
    <mergeCell ref="C46:D46"/>
    <mergeCell ref="M42:O42"/>
    <mergeCell ref="M41:O41"/>
    <mergeCell ref="B57:C57"/>
    <mergeCell ref="B58:C58"/>
    <mergeCell ref="P43:S43"/>
    <mergeCell ref="L57:M57"/>
    <mergeCell ref="L58:M58"/>
    <mergeCell ref="E57:H57"/>
    <mergeCell ref="E58:H58"/>
    <mergeCell ref="O57:R57"/>
    <mergeCell ref="G41:H41"/>
    <mergeCell ref="C41:E41"/>
    <mergeCell ref="C42:E42"/>
    <mergeCell ref="C43:H43"/>
  </mergeCells>
  <dataValidations count="5">
    <dataValidation type="date" allowBlank="1" showInputMessage="1" showErrorMessage="1" sqref="Q1:S1">
      <formula1>36526</formula1>
      <formula2>73050</formula2>
    </dataValidation>
    <dataValidation type="whole" allowBlank="1" showInputMessage="1" showErrorMessage="1" errorTitle="Chybná hodnota" error="Zadaná hodnota musí být celé nezáporné číslo menší nebo rovno 25." sqref="F8:F11 P28:P31 P23:P26 P18:P21 P13:P16 P8:P11 F33:F36 F28:F31 F23:F26 F18:F21 P33:P36 F13:F16">
      <formula1>0</formula1>
      <formula2>25</formula2>
    </dataValidation>
    <dataValidation type="whole" allowBlank="1" showInputMessage="1" showErrorMessage="1" sqref="K57:K58 A57:A58">
      <formula1>1</formula1>
      <formula2>200</formula2>
    </dataValidation>
    <dataValidation type="whole" allowBlank="1" showInputMessage="1" showErrorMessage="1" sqref="S57:S58 N57:N58 I57:I58 D57:D58 K37:L37 K32:L32 K27:L27 K22:L22 K17:L17 K12:L12 A37:B37 A32:B32 A27:B27 A22:B22 A17:B17 A12:B12">
      <formula1>0</formula1>
      <formula2>99999</formula2>
    </dataValidation>
    <dataValidation type="whole" allowBlank="1" showInputMessage="1" showErrorMessage="1" errorTitle="Chybná hodnota" error="Zadaná hodnota musí být celé nezáporné číslo menší nebo rovno 225." sqref="N33:O36 N28:O31 N23:O26 N18:O21 N13:O16 N8:O11 D33:E36 D28:E31 D23:E26 D18:E21 D13:E16 D8:E11">
      <formula1>0</formula1>
      <formula2>225</formula2>
    </dataValidation>
  </dataValidations>
  <printOptions horizontalCentered="1" verticalCentered="1"/>
  <pageMargins left="0.39370078740157" right="0.39370078740157" top="0.19685039370078999" bottom="0.19685039370078999" header="0.51181102362205" footer="0.51181102362205"/>
  <pageSetup paperSize="9" fitToHeight="2" orientation="landscape"/>
  <headerFooter alignWithMargins="0"/>
  <rowBreaks count="1" manualBreakCount="1">
    <brk id="43" man="1"/>
  </rowBreaks>
  <drawing r:id="rId1"/>
</worksheet>
</file>

<file path=xl/worksheets/sheet8.xml><?xml version="1.0" encoding="utf-8"?>
<worksheet xmlns="http://schemas.openxmlformats.org/spreadsheetml/2006/main" xmlns:r="http://schemas.openxmlformats.org/officeDocument/2006/relationships">
  <sheetPr>
    <tabColor rgb="FFFF0000"/>
    <pageSetUpPr fitToPage="1"/>
  </sheetPr>
  <dimension ref="A1:IU282"/>
  <sheetViews>
    <sheetView showGridLines="0" showRowColHeaders="0" workbookViewId="0">
      <selection activeCell="P43" sqref="P43:S43"/>
    </sheetView>
  </sheetViews>
  <sheetFormatPr defaultColWidth="0" defaultRowHeight="12.75"/>
  <cols>
    <col min="1" max="1" width="10.7109375" style="151" customWidth="1"/>
    <col min="2" max="2" width="15.7109375" style="151" customWidth="1"/>
    <col min="3" max="3" width="5.7109375" style="151" customWidth="1"/>
    <col min="4" max="5" width="6.7109375" style="151" customWidth="1"/>
    <col min="6" max="6" width="4.7109375" style="151" customWidth="1"/>
    <col min="7" max="7" width="6.7109375" style="151" customWidth="1"/>
    <col min="8" max="8" width="5.7109375" style="151" customWidth="1"/>
    <col min="9" max="9" width="6.7109375" style="152" customWidth="1"/>
    <col min="10" max="10" width="1.7109375" style="152" customWidth="1"/>
    <col min="11" max="11" width="10.7109375" style="152" customWidth="1"/>
    <col min="12" max="12" width="15.7109375" style="152" customWidth="1"/>
    <col min="13" max="13" width="5.7109375" style="151" customWidth="1"/>
    <col min="14" max="15" width="6.7109375" style="151" customWidth="1"/>
    <col min="16" max="16" width="4.7109375" style="151" customWidth="1"/>
    <col min="17" max="17" width="6.7109375" style="148" customWidth="1"/>
    <col min="18" max="18" width="5.7109375" style="148" customWidth="1"/>
    <col min="19" max="19" width="6.7109375" style="148" customWidth="1"/>
    <col min="20" max="20" width="1.5703125" style="148" customWidth="1"/>
    <col min="21" max="21" width="9.140625" style="150" customWidth="1"/>
    <col min="22" max="22" width="9.140625" style="149" hidden="1" customWidth="1"/>
    <col min="23" max="23" width="6.28515625" style="149" hidden="1" customWidth="1"/>
    <col min="24" max="24" width="21.42578125" style="149" hidden="1" customWidth="1"/>
    <col min="25" max="25" width="16.28515625" style="149" hidden="1" customWidth="1"/>
    <col min="26" max="26" width="28.140625" style="149" hidden="1" customWidth="1"/>
    <col min="27" max="27" width="8.28515625" style="149" hidden="1" customWidth="1"/>
    <col min="28" max="255" width="9.140625" style="148" hidden="1" customWidth="1"/>
    <col min="256" max="256" width="0" style="148" hidden="1"/>
    <col min="257" max="257" width="10.7109375" style="148" customWidth="1"/>
    <col min="258" max="258" width="15.7109375" style="148" customWidth="1"/>
    <col min="259" max="259" width="5.7109375" style="148" customWidth="1"/>
    <col min="260" max="261" width="6.7109375" style="148" customWidth="1"/>
    <col min="262" max="262" width="4.7109375" style="148" customWidth="1"/>
    <col min="263" max="263" width="6.7109375" style="148" customWidth="1"/>
    <col min="264" max="264" width="5.7109375" style="148" customWidth="1"/>
    <col min="265" max="265" width="6.7109375" style="148" customWidth="1"/>
    <col min="266" max="266" width="1.7109375" style="148" customWidth="1"/>
    <col min="267" max="267" width="10.7109375" style="148" customWidth="1"/>
    <col min="268" max="268" width="15.7109375" style="148" customWidth="1"/>
    <col min="269" max="269" width="5.7109375" style="148" customWidth="1"/>
    <col min="270" max="271" width="6.7109375" style="148" customWidth="1"/>
    <col min="272" max="272" width="4.7109375" style="148" customWidth="1"/>
    <col min="273" max="273" width="6.7109375" style="148" customWidth="1"/>
    <col min="274" max="274" width="5.7109375" style="148" customWidth="1"/>
    <col min="275" max="275" width="6.7109375" style="148" customWidth="1"/>
    <col min="276" max="276" width="1.5703125" style="148" customWidth="1"/>
    <col min="277" max="277" width="9.140625" style="148" customWidth="1"/>
    <col min="278" max="511" width="0" style="148" hidden="1" customWidth="1"/>
    <col min="512" max="512" width="0" style="148" hidden="1"/>
    <col min="513" max="513" width="10.7109375" style="148" customWidth="1"/>
    <col min="514" max="514" width="15.7109375" style="148" customWidth="1"/>
    <col min="515" max="515" width="5.7109375" style="148" customWidth="1"/>
    <col min="516" max="517" width="6.7109375" style="148" customWidth="1"/>
    <col min="518" max="518" width="4.7109375" style="148" customWidth="1"/>
    <col min="519" max="519" width="6.7109375" style="148" customWidth="1"/>
    <col min="520" max="520" width="5.7109375" style="148" customWidth="1"/>
    <col min="521" max="521" width="6.7109375" style="148" customWidth="1"/>
    <col min="522" max="522" width="1.7109375" style="148" customWidth="1"/>
    <col min="523" max="523" width="10.7109375" style="148" customWidth="1"/>
    <col min="524" max="524" width="15.7109375" style="148" customWidth="1"/>
    <col min="525" max="525" width="5.7109375" style="148" customWidth="1"/>
    <col min="526" max="527" width="6.7109375" style="148" customWidth="1"/>
    <col min="528" max="528" width="4.7109375" style="148" customWidth="1"/>
    <col min="529" max="529" width="6.7109375" style="148" customWidth="1"/>
    <col min="530" max="530" width="5.7109375" style="148" customWidth="1"/>
    <col min="531" max="531" width="6.7109375" style="148" customWidth="1"/>
    <col min="532" max="532" width="1.5703125" style="148" customWidth="1"/>
    <col min="533" max="533" width="9.140625" style="148" customWidth="1"/>
    <col min="534" max="767" width="0" style="148" hidden="1" customWidth="1"/>
    <col min="768" max="768" width="0" style="148" hidden="1"/>
    <col min="769" max="769" width="10.7109375" style="148" customWidth="1"/>
    <col min="770" max="770" width="15.7109375" style="148" customWidth="1"/>
    <col min="771" max="771" width="5.7109375" style="148" customWidth="1"/>
    <col min="772" max="773" width="6.7109375" style="148" customWidth="1"/>
    <col min="774" max="774" width="4.7109375" style="148" customWidth="1"/>
    <col min="775" max="775" width="6.7109375" style="148" customWidth="1"/>
    <col min="776" max="776" width="5.7109375" style="148" customWidth="1"/>
    <col min="777" max="777" width="6.7109375" style="148" customWidth="1"/>
    <col min="778" max="778" width="1.7109375" style="148" customWidth="1"/>
    <col min="779" max="779" width="10.7109375" style="148" customWidth="1"/>
    <col min="780" max="780" width="15.7109375" style="148" customWidth="1"/>
    <col min="781" max="781" width="5.7109375" style="148" customWidth="1"/>
    <col min="782" max="783" width="6.7109375" style="148" customWidth="1"/>
    <col min="784" max="784" width="4.7109375" style="148" customWidth="1"/>
    <col min="785" max="785" width="6.7109375" style="148" customWidth="1"/>
    <col min="786" max="786" width="5.7109375" style="148" customWidth="1"/>
    <col min="787" max="787" width="6.7109375" style="148" customWidth="1"/>
    <col min="788" max="788" width="1.5703125" style="148" customWidth="1"/>
    <col min="789" max="789" width="9.140625" style="148" customWidth="1"/>
    <col min="790" max="1023" width="0" style="148" hidden="1" customWidth="1"/>
    <col min="1024" max="1024" width="0" style="148" hidden="1"/>
    <col min="1025" max="1025" width="10.7109375" style="148" customWidth="1"/>
    <col min="1026" max="1026" width="15.7109375" style="148" customWidth="1"/>
    <col min="1027" max="1027" width="5.7109375" style="148" customWidth="1"/>
    <col min="1028" max="1029" width="6.7109375" style="148" customWidth="1"/>
    <col min="1030" max="1030" width="4.7109375" style="148" customWidth="1"/>
    <col min="1031" max="1031" width="6.7109375" style="148" customWidth="1"/>
    <col min="1032" max="1032" width="5.7109375" style="148" customWidth="1"/>
    <col min="1033" max="1033" width="6.7109375" style="148" customWidth="1"/>
    <col min="1034" max="1034" width="1.7109375" style="148" customWidth="1"/>
    <col min="1035" max="1035" width="10.7109375" style="148" customWidth="1"/>
    <col min="1036" max="1036" width="15.7109375" style="148" customWidth="1"/>
    <col min="1037" max="1037" width="5.7109375" style="148" customWidth="1"/>
    <col min="1038" max="1039" width="6.7109375" style="148" customWidth="1"/>
    <col min="1040" max="1040" width="4.7109375" style="148" customWidth="1"/>
    <col min="1041" max="1041" width="6.7109375" style="148" customWidth="1"/>
    <col min="1042" max="1042" width="5.7109375" style="148" customWidth="1"/>
    <col min="1043" max="1043" width="6.7109375" style="148" customWidth="1"/>
    <col min="1044" max="1044" width="1.5703125" style="148" customWidth="1"/>
    <col min="1045" max="1045" width="9.140625" style="148" customWidth="1"/>
    <col min="1046" max="1279" width="0" style="148" hidden="1" customWidth="1"/>
    <col min="1280" max="1280" width="0" style="148" hidden="1"/>
    <col min="1281" max="1281" width="10.7109375" style="148" customWidth="1"/>
    <col min="1282" max="1282" width="15.7109375" style="148" customWidth="1"/>
    <col min="1283" max="1283" width="5.7109375" style="148" customWidth="1"/>
    <col min="1284" max="1285" width="6.7109375" style="148" customWidth="1"/>
    <col min="1286" max="1286" width="4.7109375" style="148" customWidth="1"/>
    <col min="1287" max="1287" width="6.7109375" style="148" customWidth="1"/>
    <col min="1288" max="1288" width="5.7109375" style="148" customWidth="1"/>
    <col min="1289" max="1289" width="6.7109375" style="148" customWidth="1"/>
    <col min="1290" max="1290" width="1.7109375" style="148" customWidth="1"/>
    <col min="1291" max="1291" width="10.7109375" style="148" customWidth="1"/>
    <col min="1292" max="1292" width="15.7109375" style="148" customWidth="1"/>
    <col min="1293" max="1293" width="5.7109375" style="148" customWidth="1"/>
    <col min="1294" max="1295" width="6.7109375" style="148" customWidth="1"/>
    <col min="1296" max="1296" width="4.7109375" style="148" customWidth="1"/>
    <col min="1297" max="1297" width="6.7109375" style="148" customWidth="1"/>
    <col min="1298" max="1298" width="5.7109375" style="148" customWidth="1"/>
    <col min="1299" max="1299" width="6.7109375" style="148" customWidth="1"/>
    <col min="1300" max="1300" width="1.5703125" style="148" customWidth="1"/>
    <col min="1301" max="1301" width="9.140625" style="148" customWidth="1"/>
    <col min="1302" max="1535" width="0" style="148" hidden="1" customWidth="1"/>
    <col min="1536" max="1536" width="0" style="148" hidden="1"/>
    <col min="1537" max="1537" width="10.7109375" style="148" customWidth="1"/>
    <col min="1538" max="1538" width="15.7109375" style="148" customWidth="1"/>
    <col min="1539" max="1539" width="5.7109375" style="148" customWidth="1"/>
    <col min="1540" max="1541" width="6.7109375" style="148" customWidth="1"/>
    <col min="1542" max="1542" width="4.7109375" style="148" customWidth="1"/>
    <col min="1543" max="1543" width="6.7109375" style="148" customWidth="1"/>
    <col min="1544" max="1544" width="5.7109375" style="148" customWidth="1"/>
    <col min="1545" max="1545" width="6.7109375" style="148" customWidth="1"/>
    <col min="1546" max="1546" width="1.7109375" style="148" customWidth="1"/>
    <col min="1547" max="1547" width="10.7109375" style="148" customWidth="1"/>
    <col min="1548" max="1548" width="15.7109375" style="148" customWidth="1"/>
    <col min="1549" max="1549" width="5.7109375" style="148" customWidth="1"/>
    <col min="1550" max="1551" width="6.7109375" style="148" customWidth="1"/>
    <col min="1552" max="1552" width="4.7109375" style="148" customWidth="1"/>
    <col min="1553" max="1553" width="6.7109375" style="148" customWidth="1"/>
    <col min="1554" max="1554" width="5.7109375" style="148" customWidth="1"/>
    <col min="1555" max="1555" width="6.7109375" style="148" customWidth="1"/>
    <col min="1556" max="1556" width="1.5703125" style="148" customWidth="1"/>
    <col min="1557" max="1557" width="9.140625" style="148" customWidth="1"/>
    <col min="1558" max="1791" width="0" style="148" hidden="1" customWidth="1"/>
    <col min="1792" max="1792" width="0" style="148" hidden="1"/>
    <col min="1793" max="1793" width="10.7109375" style="148" customWidth="1"/>
    <col min="1794" max="1794" width="15.7109375" style="148" customWidth="1"/>
    <col min="1795" max="1795" width="5.7109375" style="148" customWidth="1"/>
    <col min="1796" max="1797" width="6.7109375" style="148" customWidth="1"/>
    <col min="1798" max="1798" width="4.7109375" style="148" customWidth="1"/>
    <col min="1799" max="1799" width="6.7109375" style="148" customWidth="1"/>
    <col min="1800" max="1800" width="5.7109375" style="148" customWidth="1"/>
    <col min="1801" max="1801" width="6.7109375" style="148" customWidth="1"/>
    <col min="1802" max="1802" width="1.7109375" style="148" customWidth="1"/>
    <col min="1803" max="1803" width="10.7109375" style="148" customWidth="1"/>
    <col min="1804" max="1804" width="15.7109375" style="148" customWidth="1"/>
    <col min="1805" max="1805" width="5.7109375" style="148" customWidth="1"/>
    <col min="1806" max="1807" width="6.7109375" style="148" customWidth="1"/>
    <col min="1808" max="1808" width="4.7109375" style="148" customWidth="1"/>
    <col min="1809" max="1809" width="6.7109375" style="148" customWidth="1"/>
    <col min="1810" max="1810" width="5.7109375" style="148" customWidth="1"/>
    <col min="1811" max="1811" width="6.7109375" style="148" customWidth="1"/>
    <col min="1812" max="1812" width="1.5703125" style="148" customWidth="1"/>
    <col min="1813" max="1813" width="9.140625" style="148" customWidth="1"/>
    <col min="1814" max="2047" width="0" style="148" hidden="1" customWidth="1"/>
    <col min="2048" max="2048" width="0" style="148" hidden="1"/>
    <col min="2049" max="2049" width="10.7109375" style="148" customWidth="1"/>
    <col min="2050" max="2050" width="15.7109375" style="148" customWidth="1"/>
    <col min="2051" max="2051" width="5.7109375" style="148" customWidth="1"/>
    <col min="2052" max="2053" width="6.7109375" style="148" customWidth="1"/>
    <col min="2054" max="2054" width="4.7109375" style="148" customWidth="1"/>
    <col min="2055" max="2055" width="6.7109375" style="148" customWidth="1"/>
    <col min="2056" max="2056" width="5.7109375" style="148" customWidth="1"/>
    <col min="2057" max="2057" width="6.7109375" style="148" customWidth="1"/>
    <col min="2058" max="2058" width="1.7109375" style="148" customWidth="1"/>
    <col min="2059" max="2059" width="10.7109375" style="148" customWidth="1"/>
    <col min="2060" max="2060" width="15.7109375" style="148" customWidth="1"/>
    <col min="2061" max="2061" width="5.7109375" style="148" customWidth="1"/>
    <col min="2062" max="2063" width="6.7109375" style="148" customWidth="1"/>
    <col min="2064" max="2064" width="4.7109375" style="148" customWidth="1"/>
    <col min="2065" max="2065" width="6.7109375" style="148" customWidth="1"/>
    <col min="2066" max="2066" width="5.7109375" style="148" customWidth="1"/>
    <col min="2067" max="2067" width="6.7109375" style="148" customWidth="1"/>
    <col min="2068" max="2068" width="1.5703125" style="148" customWidth="1"/>
    <col min="2069" max="2069" width="9.140625" style="148" customWidth="1"/>
    <col min="2070" max="2303" width="0" style="148" hidden="1" customWidth="1"/>
    <col min="2304" max="2304" width="0" style="148" hidden="1"/>
    <col min="2305" max="2305" width="10.7109375" style="148" customWidth="1"/>
    <col min="2306" max="2306" width="15.7109375" style="148" customWidth="1"/>
    <col min="2307" max="2307" width="5.7109375" style="148" customWidth="1"/>
    <col min="2308" max="2309" width="6.7109375" style="148" customWidth="1"/>
    <col min="2310" max="2310" width="4.7109375" style="148" customWidth="1"/>
    <col min="2311" max="2311" width="6.7109375" style="148" customWidth="1"/>
    <col min="2312" max="2312" width="5.7109375" style="148" customWidth="1"/>
    <col min="2313" max="2313" width="6.7109375" style="148" customWidth="1"/>
    <col min="2314" max="2314" width="1.7109375" style="148" customWidth="1"/>
    <col min="2315" max="2315" width="10.7109375" style="148" customWidth="1"/>
    <col min="2316" max="2316" width="15.7109375" style="148" customWidth="1"/>
    <col min="2317" max="2317" width="5.7109375" style="148" customWidth="1"/>
    <col min="2318" max="2319" width="6.7109375" style="148" customWidth="1"/>
    <col min="2320" max="2320" width="4.7109375" style="148" customWidth="1"/>
    <col min="2321" max="2321" width="6.7109375" style="148" customWidth="1"/>
    <col min="2322" max="2322" width="5.7109375" style="148" customWidth="1"/>
    <col min="2323" max="2323" width="6.7109375" style="148" customWidth="1"/>
    <col min="2324" max="2324" width="1.5703125" style="148" customWidth="1"/>
    <col min="2325" max="2325" width="9.140625" style="148" customWidth="1"/>
    <col min="2326" max="2559" width="0" style="148" hidden="1" customWidth="1"/>
    <col min="2560" max="2560" width="0" style="148" hidden="1"/>
    <col min="2561" max="2561" width="10.7109375" style="148" customWidth="1"/>
    <col min="2562" max="2562" width="15.7109375" style="148" customWidth="1"/>
    <col min="2563" max="2563" width="5.7109375" style="148" customWidth="1"/>
    <col min="2564" max="2565" width="6.7109375" style="148" customWidth="1"/>
    <col min="2566" max="2566" width="4.7109375" style="148" customWidth="1"/>
    <col min="2567" max="2567" width="6.7109375" style="148" customWidth="1"/>
    <col min="2568" max="2568" width="5.7109375" style="148" customWidth="1"/>
    <col min="2569" max="2569" width="6.7109375" style="148" customWidth="1"/>
    <col min="2570" max="2570" width="1.7109375" style="148" customWidth="1"/>
    <col min="2571" max="2571" width="10.7109375" style="148" customWidth="1"/>
    <col min="2572" max="2572" width="15.7109375" style="148" customWidth="1"/>
    <col min="2573" max="2573" width="5.7109375" style="148" customWidth="1"/>
    <col min="2574" max="2575" width="6.7109375" style="148" customWidth="1"/>
    <col min="2576" max="2576" width="4.7109375" style="148" customWidth="1"/>
    <col min="2577" max="2577" width="6.7109375" style="148" customWidth="1"/>
    <col min="2578" max="2578" width="5.7109375" style="148" customWidth="1"/>
    <col min="2579" max="2579" width="6.7109375" style="148" customWidth="1"/>
    <col min="2580" max="2580" width="1.5703125" style="148" customWidth="1"/>
    <col min="2581" max="2581" width="9.140625" style="148" customWidth="1"/>
    <col min="2582" max="2815" width="0" style="148" hidden="1" customWidth="1"/>
    <col min="2816" max="2816" width="0" style="148" hidden="1"/>
    <col min="2817" max="2817" width="10.7109375" style="148" customWidth="1"/>
    <col min="2818" max="2818" width="15.7109375" style="148" customWidth="1"/>
    <col min="2819" max="2819" width="5.7109375" style="148" customWidth="1"/>
    <col min="2820" max="2821" width="6.7109375" style="148" customWidth="1"/>
    <col min="2822" max="2822" width="4.7109375" style="148" customWidth="1"/>
    <col min="2823" max="2823" width="6.7109375" style="148" customWidth="1"/>
    <col min="2824" max="2824" width="5.7109375" style="148" customWidth="1"/>
    <col min="2825" max="2825" width="6.7109375" style="148" customWidth="1"/>
    <col min="2826" max="2826" width="1.7109375" style="148" customWidth="1"/>
    <col min="2827" max="2827" width="10.7109375" style="148" customWidth="1"/>
    <col min="2828" max="2828" width="15.7109375" style="148" customWidth="1"/>
    <col min="2829" max="2829" width="5.7109375" style="148" customWidth="1"/>
    <col min="2830" max="2831" width="6.7109375" style="148" customWidth="1"/>
    <col min="2832" max="2832" width="4.7109375" style="148" customWidth="1"/>
    <col min="2833" max="2833" width="6.7109375" style="148" customWidth="1"/>
    <col min="2834" max="2834" width="5.7109375" style="148" customWidth="1"/>
    <col min="2835" max="2835" width="6.7109375" style="148" customWidth="1"/>
    <col min="2836" max="2836" width="1.5703125" style="148" customWidth="1"/>
    <col min="2837" max="2837" width="9.140625" style="148" customWidth="1"/>
    <col min="2838" max="3071" width="0" style="148" hidden="1" customWidth="1"/>
    <col min="3072" max="3072" width="0" style="148" hidden="1"/>
    <col min="3073" max="3073" width="10.7109375" style="148" customWidth="1"/>
    <col min="3074" max="3074" width="15.7109375" style="148" customWidth="1"/>
    <col min="3075" max="3075" width="5.7109375" style="148" customWidth="1"/>
    <col min="3076" max="3077" width="6.7109375" style="148" customWidth="1"/>
    <col min="3078" max="3078" width="4.7109375" style="148" customWidth="1"/>
    <col min="3079" max="3079" width="6.7109375" style="148" customWidth="1"/>
    <col min="3080" max="3080" width="5.7109375" style="148" customWidth="1"/>
    <col min="3081" max="3081" width="6.7109375" style="148" customWidth="1"/>
    <col min="3082" max="3082" width="1.7109375" style="148" customWidth="1"/>
    <col min="3083" max="3083" width="10.7109375" style="148" customWidth="1"/>
    <col min="3084" max="3084" width="15.7109375" style="148" customWidth="1"/>
    <col min="3085" max="3085" width="5.7109375" style="148" customWidth="1"/>
    <col min="3086" max="3087" width="6.7109375" style="148" customWidth="1"/>
    <col min="3088" max="3088" width="4.7109375" style="148" customWidth="1"/>
    <col min="3089" max="3089" width="6.7109375" style="148" customWidth="1"/>
    <col min="3090" max="3090" width="5.7109375" style="148" customWidth="1"/>
    <col min="3091" max="3091" width="6.7109375" style="148" customWidth="1"/>
    <col min="3092" max="3092" width="1.5703125" style="148" customWidth="1"/>
    <col min="3093" max="3093" width="9.140625" style="148" customWidth="1"/>
    <col min="3094" max="3327" width="0" style="148" hidden="1" customWidth="1"/>
    <col min="3328" max="3328" width="0" style="148" hidden="1"/>
    <col min="3329" max="3329" width="10.7109375" style="148" customWidth="1"/>
    <col min="3330" max="3330" width="15.7109375" style="148" customWidth="1"/>
    <col min="3331" max="3331" width="5.7109375" style="148" customWidth="1"/>
    <col min="3332" max="3333" width="6.7109375" style="148" customWidth="1"/>
    <col min="3334" max="3334" width="4.7109375" style="148" customWidth="1"/>
    <col min="3335" max="3335" width="6.7109375" style="148" customWidth="1"/>
    <col min="3336" max="3336" width="5.7109375" style="148" customWidth="1"/>
    <col min="3337" max="3337" width="6.7109375" style="148" customWidth="1"/>
    <col min="3338" max="3338" width="1.7109375" style="148" customWidth="1"/>
    <col min="3339" max="3339" width="10.7109375" style="148" customWidth="1"/>
    <col min="3340" max="3340" width="15.7109375" style="148" customWidth="1"/>
    <col min="3341" max="3341" width="5.7109375" style="148" customWidth="1"/>
    <col min="3342" max="3343" width="6.7109375" style="148" customWidth="1"/>
    <col min="3344" max="3344" width="4.7109375" style="148" customWidth="1"/>
    <col min="3345" max="3345" width="6.7109375" style="148" customWidth="1"/>
    <col min="3346" max="3346" width="5.7109375" style="148" customWidth="1"/>
    <col min="3347" max="3347" width="6.7109375" style="148" customWidth="1"/>
    <col min="3348" max="3348" width="1.5703125" style="148" customWidth="1"/>
    <col min="3349" max="3349" width="9.140625" style="148" customWidth="1"/>
    <col min="3350" max="3583" width="0" style="148" hidden="1" customWidth="1"/>
    <col min="3584" max="3584" width="0" style="148" hidden="1"/>
    <col min="3585" max="3585" width="10.7109375" style="148" customWidth="1"/>
    <col min="3586" max="3586" width="15.7109375" style="148" customWidth="1"/>
    <col min="3587" max="3587" width="5.7109375" style="148" customWidth="1"/>
    <col min="3588" max="3589" width="6.7109375" style="148" customWidth="1"/>
    <col min="3590" max="3590" width="4.7109375" style="148" customWidth="1"/>
    <col min="3591" max="3591" width="6.7109375" style="148" customWidth="1"/>
    <col min="3592" max="3592" width="5.7109375" style="148" customWidth="1"/>
    <col min="3593" max="3593" width="6.7109375" style="148" customWidth="1"/>
    <col min="3594" max="3594" width="1.7109375" style="148" customWidth="1"/>
    <col min="3595" max="3595" width="10.7109375" style="148" customWidth="1"/>
    <col min="3596" max="3596" width="15.7109375" style="148" customWidth="1"/>
    <col min="3597" max="3597" width="5.7109375" style="148" customWidth="1"/>
    <col min="3598" max="3599" width="6.7109375" style="148" customWidth="1"/>
    <col min="3600" max="3600" width="4.7109375" style="148" customWidth="1"/>
    <col min="3601" max="3601" width="6.7109375" style="148" customWidth="1"/>
    <col min="3602" max="3602" width="5.7109375" style="148" customWidth="1"/>
    <col min="3603" max="3603" width="6.7109375" style="148" customWidth="1"/>
    <col min="3604" max="3604" width="1.5703125" style="148" customWidth="1"/>
    <col min="3605" max="3605" width="9.140625" style="148" customWidth="1"/>
    <col min="3606" max="3839" width="0" style="148" hidden="1" customWidth="1"/>
    <col min="3840" max="3840" width="0" style="148" hidden="1"/>
    <col min="3841" max="3841" width="10.7109375" style="148" customWidth="1"/>
    <col min="3842" max="3842" width="15.7109375" style="148" customWidth="1"/>
    <col min="3843" max="3843" width="5.7109375" style="148" customWidth="1"/>
    <col min="3844" max="3845" width="6.7109375" style="148" customWidth="1"/>
    <col min="3846" max="3846" width="4.7109375" style="148" customWidth="1"/>
    <col min="3847" max="3847" width="6.7109375" style="148" customWidth="1"/>
    <col min="3848" max="3848" width="5.7109375" style="148" customWidth="1"/>
    <col min="3849" max="3849" width="6.7109375" style="148" customWidth="1"/>
    <col min="3850" max="3850" width="1.7109375" style="148" customWidth="1"/>
    <col min="3851" max="3851" width="10.7109375" style="148" customWidth="1"/>
    <col min="3852" max="3852" width="15.7109375" style="148" customWidth="1"/>
    <col min="3853" max="3853" width="5.7109375" style="148" customWidth="1"/>
    <col min="3854" max="3855" width="6.7109375" style="148" customWidth="1"/>
    <col min="3856" max="3856" width="4.7109375" style="148" customWidth="1"/>
    <col min="3857" max="3857" width="6.7109375" style="148" customWidth="1"/>
    <col min="3858" max="3858" width="5.7109375" style="148" customWidth="1"/>
    <col min="3859" max="3859" width="6.7109375" style="148" customWidth="1"/>
    <col min="3860" max="3860" width="1.5703125" style="148" customWidth="1"/>
    <col min="3861" max="3861" width="9.140625" style="148" customWidth="1"/>
    <col min="3862" max="4095" width="0" style="148" hidden="1" customWidth="1"/>
    <col min="4096" max="4096" width="0" style="148" hidden="1"/>
    <col min="4097" max="4097" width="10.7109375" style="148" customWidth="1"/>
    <col min="4098" max="4098" width="15.7109375" style="148" customWidth="1"/>
    <col min="4099" max="4099" width="5.7109375" style="148" customWidth="1"/>
    <col min="4100" max="4101" width="6.7109375" style="148" customWidth="1"/>
    <col min="4102" max="4102" width="4.7109375" style="148" customWidth="1"/>
    <col min="4103" max="4103" width="6.7109375" style="148" customWidth="1"/>
    <col min="4104" max="4104" width="5.7109375" style="148" customWidth="1"/>
    <col min="4105" max="4105" width="6.7109375" style="148" customWidth="1"/>
    <col min="4106" max="4106" width="1.7109375" style="148" customWidth="1"/>
    <col min="4107" max="4107" width="10.7109375" style="148" customWidth="1"/>
    <col min="4108" max="4108" width="15.7109375" style="148" customWidth="1"/>
    <col min="4109" max="4109" width="5.7109375" style="148" customWidth="1"/>
    <col min="4110" max="4111" width="6.7109375" style="148" customWidth="1"/>
    <col min="4112" max="4112" width="4.7109375" style="148" customWidth="1"/>
    <col min="4113" max="4113" width="6.7109375" style="148" customWidth="1"/>
    <col min="4114" max="4114" width="5.7109375" style="148" customWidth="1"/>
    <col min="4115" max="4115" width="6.7109375" style="148" customWidth="1"/>
    <col min="4116" max="4116" width="1.5703125" style="148" customWidth="1"/>
    <col min="4117" max="4117" width="9.140625" style="148" customWidth="1"/>
    <col min="4118" max="4351" width="0" style="148" hidden="1" customWidth="1"/>
    <col min="4352" max="4352" width="0" style="148" hidden="1"/>
    <col min="4353" max="4353" width="10.7109375" style="148" customWidth="1"/>
    <col min="4354" max="4354" width="15.7109375" style="148" customWidth="1"/>
    <col min="4355" max="4355" width="5.7109375" style="148" customWidth="1"/>
    <col min="4356" max="4357" width="6.7109375" style="148" customWidth="1"/>
    <col min="4358" max="4358" width="4.7109375" style="148" customWidth="1"/>
    <col min="4359" max="4359" width="6.7109375" style="148" customWidth="1"/>
    <col min="4360" max="4360" width="5.7109375" style="148" customWidth="1"/>
    <col min="4361" max="4361" width="6.7109375" style="148" customWidth="1"/>
    <col min="4362" max="4362" width="1.7109375" style="148" customWidth="1"/>
    <col min="4363" max="4363" width="10.7109375" style="148" customWidth="1"/>
    <col min="4364" max="4364" width="15.7109375" style="148" customWidth="1"/>
    <col min="4365" max="4365" width="5.7109375" style="148" customWidth="1"/>
    <col min="4366" max="4367" width="6.7109375" style="148" customWidth="1"/>
    <col min="4368" max="4368" width="4.7109375" style="148" customWidth="1"/>
    <col min="4369" max="4369" width="6.7109375" style="148" customWidth="1"/>
    <col min="4370" max="4370" width="5.7109375" style="148" customWidth="1"/>
    <col min="4371" max="4371" width="6.7109375" style="148" customWidth="1"/>
    <col min="4372" max="4372" width="1.5703125" style="148" customWidth="1"/>
    <col min="4373" max="4373" width="9.140625" style="148" customWidth="1"/>
    <col min="4374" max="4607" width="0" style="148" hidden="1" customWidth="1"/>
    <col min="4608" max="4608" width="0" style="148" hidden="1"/>
    <col min="4609" max="4609" width="10.7109375" style="148" customWidth="1"/>
    <col min="4610" max="4610" width="15.7109375" style="148" customWidth="1"/>
    <col min="4611" max="4611" width="5.7109375" style="148" customWidth="1"/>
    <col min="4612" max="4613" width="6.7109375" style="148" customWidth="1"/>
    <col min="4614" max="4614" width="4.7109375" style="148" customWidth="1"/>
    <col min="4615" max="4615" width="6.7109375" style="148" customWidth="1"/>
    <col min="4616" max="4616" width="5.7109375" style="148" customWidth="1"/>
    <col min="4617" max="4617" width="6.7109375" style="148" customWidth="1"/>
    <col min="4618" max="4618" width="1.7109375" style="148" customWidth="1"/>
    <col min="4619" max="4619" width="10.7109375" style="148" customWidth="1"/>
    <col min="4620" max="4620" width="15.7109375" style="148" customWidth="1"/>
    <col min="4621" max="4621" width="5.7109375" style="148" customWidth="1"/>
    <col min="4622" max="4623" width="6.7109375" style="148" customWidth="1"/>
    <col min="4624" max="4624" width="4.7109375" style="148" customWidth="1"/>
    <col min="4625" max="4625" width="6.7109375" style="148" customWidth="1"/>
    <col min="4626" max="4626" width="5.7109375" style="148" customWidth="1"/>
    <col min="4627" max="4627" width="6.7109375" style="148" customWidth="1"/>
    <col min="4628" max="4628" width="1.5703125" style="148" customWidth="1"/>
    <col min="4629" max="4629" width="9.140625" style="148" customWidth="1"/>
    <col min="4630" max="4863" width="0" style="148" hidden="1" customWidth="1"/>
    <col min="4864" max="4864" width="0" style="148" hidden="1"/>
    <col min="4865" max="4865" width="10.7109375" style="148" customWidth="1"/>
    <col min="4866" max="4866" width="15.7109375" style="148" customWidth="1"/>
    <col min="4867" max="4867" width="5.7109375" style="148" customWidth="1"/>
    <col min="4868" max="4869" width="6.7109375" style="148" customWidth="1"/>
    <col min="4870" max="4870" width="4.7109375" style="148" customWidth="1"/>
    <col min="4871" max="4871" width="6.7109375" style="148" customWidth="1"/>
    <col min="4872" max="4872" width="5.7109375" style="148" customWidth="1"/>
    <col min="4873" max="4873" width="6.7109375" style="148" customWidth="1"/>
    <col min="4874" max="4874" width="1.7109375" style="148" customWidth="1"/>
    <col min="4875" max="4875" width="10.7109375" style="148" customWidth="1"/>
    <col min="4876" max="4876" width="15.7109375" style="148" customWidth="1"/>
    <col min="4877" max="4877" width="5.7109375" style="148" customWidth="1"/>
    <col min="4878" max="4879" width="6.7109375" style="148" customWidth="1"/>
    <col min="4880" max="4880" width="4.7109375" style="148" customWidth="1"/>
    <col min="4881" max="4881" width="6.7109375" style="148" customWidth="1"/>
    <col min="4882" max="4882" width="5.7109375" style="148" customWidth="1"/>
    <col min="4883" max="4883" width="6.7109375" style="148" customWidth="1"/>
    <col min="4884" max="4884" width="1.5703125" style="148" customWidth="1"/>
    <col min="4885" max="4885" width="9.140625" style="148" customWidth="1"/>
    <col min="4886" max="5119" width="0" style="148" hidden="1" customWidth="1"/>
    <col min="5120" max="5120" width="0" style="148" hidden="1"/>
    <col min="5121" max="5121" width="10.7109375" style="148" customWidth="1"/>
    <col min="5122" max="5122" width="15.7109375" style="148" customWidth="1"/>
    <col min="5123" max="5123" width="5.7109375" style="148" customWidth="1"/>
    <col min="5124" max="5125" width="6.7109375" style="148" customWidth="1"/>
    <col min="5126" max="5126" width="4.7109375" style="148" customWidth="1"/>
    <col min="5127" max="5127" width="6.7109375" style="148" customWidth="1"/>
    <col min="5128" max="5128" width="5.7109375" style="148" customWidth="1"/>
    <col min="5129" max="5129" width="6.7109375" style="148" customWidth="1"/>
    <col min="5130" max="5130" width="1.7109375" style="148" customWidth="1"/>
    <col min="5131" max="5131" width="10.7109375" style="148" customWidth="1"/>
    <col min="5132" max="5132" width="15.7109375" style="148" customWidth="1"/>
    <col min="5133" max="5133" width="5.7109375" style="148" customWidth="1"/>
    <col min="5134" max="5135" width="6.7109375" style="148" customWidth="1"/>
    <col min="5136" max="5136" width="4.7109375" style="148" customWidth="1"/>
    <col min="5137" max="5137" width="6.7109375" style="148" customWidth="1"/>
    <col min="5138" max="5138" width="5.7109375" style="148" customWidth="1"/>
    <col min="5139" max="5139" width="6.7109375" style="148" customWidth="1"/>
    <col min="5140" max="5140" width="1.5703125" style="148" customWidth="1"/>
    <col min="5141" max="5141" width="9.140625" style="148" customWidth="1"/>
    <col min="5142" max="5375" width="0" style="148" hidden="1" customWidth="1"/>
    <col min="5376" max="5376" width="0" style="148" hidden="1"/>
    <col min="5377" max="5377" width="10.7109375" style="148" customWidth="1"/>
    <col min="5378" max="5378" width="15.7109375" style="148" customWidth="1"/>
    <col min="5379" max="5379" width="5.7109375" style="148" customWidth="1"/>
    <col min="5380" max="5381" width="6.7109375" style="148" customWidth="1"/>
    <col min="5382" max="5382" width="4.7109375" style="148" customWidth="1"/>
    <col min="5383" max="5383" width="6.7109375" style="148" customWidth="1"/>
    <col min="5384" max="5384" width="5.7109375" style="148" customWidth="1"/>
    <col min="5385" max="5385" width="6.7109375" style="148" customWidth="1"/>
    <col min="5386" max="5386" width="1.7109375" style="148" customWidth="1"/>
    <col min="5387" max="5387" width="10.7109375" style="148" customWidth="1"/>
    <col min="5388" max="5388" width="15.7109375" style="148" customWidth="1"/>
    <col min="5389" max="5389" width="5.7109375" style="148" customWidth="1"/>
    <col min="5390" max="5391" width="6.7109375" style="148" customWidth="1"/>
    <col min="5392" max="5392" width="4.7109375" style="148" customWidth="1"/>
    <col min="5393" max="5393" width="6.7109375" style="148" customWidth="1"/>
    <col min="5394" max="5394" width="5.7109375" style="148" customWidth="1"/>
    <col min="5395" max="5395" width="6.7109375" style="148" customWidth="1"/>
    <col min="5396" max="5396" width="1.5703125" style="148" customWidth="1"/>
    <col min="5397" max="5397" width="9.140625" style="148" customWidth="1"/>
    <col min="5398" max="5631" width="0" style="148" hidden="1" customWidth="1"/>
    <col min="5632" max="5632" width="0" style="148" hidden="1"/>
    <col min="5633" max="5633" width="10.7109375" style="148" customWidth="1"/>
    <col min="5634" max="5634" width="15.7109375" style="148" customWidth="1"/>
    <col min="5635" max="5635" width="5.7109375" style="148" customWidth="1"/>
    <col min="5636" max="5637" width="6.7109375" style="148" customWidth="1"/>
    <col min="5638" max="5638" width="4.7109375" style="148" customWidth="1"/>
    <col min="5639" max="5639" width="6.7109375" style="148" customWidth="1"/>
    <col min="5640" max="5640" width="5.7109375" style="148" customWidth="1"/>
    <col min="5641" max="5641" width="6.7109375" style="148" customWidth="1"/>
    <col min="5642" max="5642" width="1.7109375" style="148" customWidth="1"/>
    <col min="5643" max="5643" width="10.7109375" style="148" customWidth="1"/>
    <col min="5644" max="5644" width="15.7109375" style="148" customWidth="1"/>
    <col min="5645" max="5645" width="5.7109375" style="148" customWidth="1"/>
    <col min="5646" max="5647" width="6.7109375" style="148" customWidth="1"/>
    <col min="5648" max="5648" width="4.7109375" style="148" customWidth="1"/>
    <col min="5649" max="5649" width="6.7109375" style="148" customWidth="1"/>
    <col min="5650" max="5650" width="5.7109375" style="148" customWidth="1"/>
    <col min="5651" max="5651" width="6.7109375" style="148" customWidth="1"/>
    <col min="5652" max="5652" width="1.5703125" style="148" customWidth="1"/>
    <col min="5653" max="5653" width="9.140625" style="148" customWidth="1"/>
    <col min="5654" max="5887" width="0" style="148" hidden="1" customWidth="1"/>
    <col min="5888" max="5888" width="0" style="148" hidden="1"/>
    <col min="5889" max="5889" width="10.7109375" style="148" customWidth="1"/>
    <col min="5890" max="5890" width="15.7109375" style="148" customWidth="1"/>
    <col min="5891" max="5891" width="5.7109375" style="148" customWidth="1"/>
    <col min="5892" max="5893" width="6.7109375" style="148" customWidth="1"/>
    <col min="5894" max="5894" width="4.7109375" style="148" customWidth="1"/>
    <col min="5895" max="5895" width="6.7109375" style="148" customWidth="1"/>
    <col min="5896" max="5896" width="5.7109375" style="148" customWidth="1"/>
    <col min="5897" max="5897" width="6.7109375" style="148" customWidth="1"/>
    <col min="5898" max="5898" width="1.7109375" style="148" customWidth="1"/>
    <col min="5899" max="5899" width="10.7109375" style="148" customWidth="1"/>
    <col min="5900" max="5900" width="15.7109375" style="148" customWidth="1"/>
    <col min="5901" max="5901" width="5.7109375" style="148" customWidth="1"/>
    <col min="5902" max="5903" width="6.7109375" style="148" customWidth="1"/>
    <col min="5904" max="5904" width="4.7109375" style="148" customWidth="1"/>
    <col min="5905" max="5905" width="6.7109375" style="148" customWidth="1"/>
    <col min="5906" max="5906" width="5.7109375" style="148" customWidth="1"/>
    <col min="5907" max="5907" width="6.7109375" style="148" customWidth="1"/>
    <col min="5908" max="5908" width="1.5703125" style="148" customWidth="1"/>
    <col min="5909" max="5909" width="9.140625" style="148" customWidth="1"/>
    <col min="5910" max="6143" width="0" style="148" hidden="1" customWidth="1"/>
    <col min="6144" max="6144" width="0" style="148" hidden="1"/>
    <col min="6145" max="6145" width="10.7109375" style="148" customWidth="1"/>
    <col min="6146" max="6146" width="15.7109375" style="148" customWidth="1"/>
    <col min="6147" max="6147" width="5.7109375" style="148" customWidth="1"/>
    <col min="6148" max="6149" width="6.7109375" style="148" customWidth="1"/>
    <col min="6150" max="6150" width="4.7109375" style="148" customWidth="1"/>
    <col min="6151" max="6151" width="6.7109375" style="148" customWidth="1"/>
    <col min="6152" max="6152" width="5.7109375" style="148" customWidth="1"/>
    <col min="6153" max="6153" width="6.7109375" style="148" customWidth="1"/>
    <col min="6154" max="6154" width="1.7109375" style="148" customWidth="1"/>
    <col min="6155" max="6155" width="10.7109375" style="148" customWidth="1"/>
    <col min="6156" max="6156" width="15.7109375" style="148" customWidth="1"/>
    <col min="6157" max="6157" width="5.7109375" style="148" customWidth="1"/>
    <col min="6158" max="6159" width="6.7109375" style="148" customWidth="1"/>
    <col min="6160" max="6160" width="4.7109375" style="148" customWidth="1"/>
    <col min="6161" max="6161" width="6.7109375" style="148" customWidth="1"/>
    <col min="6162" max="6162" width="5.7109375" style="148" customWidth="1"/>
    <col min="6163" max="6163" width="6.7109375" style="148" customWidth="1"/>
    <col min="6164" max="6164" width="1.5703125" style="148" customWidth="1"/>
    <col min="6165" max="6165" width="9.140625" style="148" customWidth="1"/>
    <col min="6166" max="6399" width="0" style="148" hidden="1" customWidth="1"/>
    <col min="6400" max="6400" width="0" style="148" hidden="1"/>
    <col min="6401" max="6401" width="10.7109375" style="148" customWidth="1"/>
    <col min="6402" max="6402" width="15.7109375" style="148" customWidth="1"/>
    <col min="6403" max="6403" width="5.7109375" style="148" customWidth="1"/>
    <col min="6404" max="6405" width="6.7109375" style="148" customWidth="1"/>
    <col min="6406" max="6406" width="4.7109375" style="148" customWidth="1"/>
    <col min="6407" max="6407" width="6.7109375" style="148" customWidth="1"/>
    <col min="6408" max="6408" width="5.7109375" style="148" customWidth="1"/>
    <col min="6409" max="6409" width="6.7109375" style="148" customWidth="1"/>
    <col min="6410" max="6410" width="1.7109375" style="148" customWidth="1"/>
    <col min="6411" max="6411" width="10.7109375" style="148" customWidth="1"/>
    <col min="6412" max="6412" width="15.7109375" style="148" customWidth="1"/>
    <col min="6413" max="6413" width="5.7109375" style="148" customWidth="1"/>
    <col min="6414" max="6415" width="6.7109375" style="148" customWidth="1"/>
    <col min="6416" max="6416" width="4.7109375" style="148" customWidth="1"/>
    <col min="6417" max="6417" width="6.7109375" style="148" customWidth="1"/>
    <col min="6418" max="6418" width="5.7109375" style="148" customWidth="1"/>
    <col min="6419" max="6419" width="6.7109375" style="148" customWidth="1"/>
    <col min="6420" max="6420" width="1.5703125" style="148" customWidth="1"/>
    <col min="6421" max="6421" width="9.140625" style="148" customWidth="1"/>
    <col min="6422" max="6655" width="0" style="148" hidden="1" customWidth="1"/>
    <col min="6656" max="6656" width="0" style="148" hidden="1"/>
    <col min="6657" max="6657" width="10.7109375" style="148" customWidth="1"/>
    <col min="6658" max="6658" width="15.7109375" style="148" customWidth="1"/>
    <col min="6659" max="6659" width="5.7109375" style="148" customWidth="1"/>
    <col min="6660" max="6661" width="6.7109375" style="148" customWidth="1"/>
    <col min="6662" max="6662" width="4.7109375" style="148" customWidth="1"/>
    <col min="6663" max="6663" width="6.7109375" style="148" customWidth="1"/>
    <col min="6664" max="6664" width="5.7109375" style="148" customWidth="1"/>
    <col min="6665" max="6665" width="6.7109375" style="148" customWidth="1"/>
    <col min="6666" max="6666" width="1.7109375" style="148" customWidth="1"/>
    <col min="6667" max="6667" width="10.7109375" style="148" customWidth="1"/>
    <col min="6668" max="6668" width="15.7109375" style="148" customWidth="1"/>
    <col min="6669" max="6669" width="5.7109375" style="148" customWidth="1"/>
    <col min="6670" max="6671" width="6.7109375" style="148" customWidth="1"/>
    <col min="6672" max="6672" width="4.7109375" style="148" customWidth="1"/>
    <col min="6673" max="6673" width="6.7109375" style="148" customWidth="1"/>
    <col min="6674" max="6674" width="5.7109375" style="148" customWidth="1"/>
    <col min="6675" max="6675" width="6.7109375" style="148" customWidth="1"/>
    <col min="6676" max="6676" width="1.5703125" style="148" customWidth="1"/>
    <col min="6677" max="6677" width="9.140625" style="148" customWidth="1"/>
    <col min="6678" max="6911" width="0" style="148" hidden="1" customWidth="1"/>
    <col min="6912" max="6912" width="0" style="148" hidden="1"/>
    <col min="6913" max="6913" width="10.7109375" style="148" customWidth="1"/>
    <col min="6914" max="6914" width="15.7109375" style="148" customWidth="1"/>
    <col min="6915" max="6915" width="5.7109375" style="148" customWidth="1"/>
    <col min="6916" max="6917" width="6.7109375" style="148" customWidth="1"/>
    <col min="6918" max="6918" width="4.7109375" style="148" customWidth="1"/>
    <col min="6919" max="6919" width="6.7109375" style="148" customWidth="1"/>
    <col min="6920" max="6920" width="5.7109375" style="148" customWidth="1"/>
    <col min="6921" max="6921" width="6.7109375" style="148" customWidth="1"/>
    <col min="6922" max="6922" width="1.7109375" style="148" customWidth="1"/>
    <col min="6923" max="6923" width="10.7109375" style="148" customWidth="1"/>
    <col min="6924" max="6924" width="15.7109375" style="148" customWidth="1"/>
    <col min="6925" max="6925" width="5.7109375" style="148" customWidth="1"/>
    <col min="6926" max="6927" width="6.7109375" style="148" customWidth="1"/>
    <col min="6928" max="6928" width="4.7109375" style="148" customWidth="1"/>
    <col min="6929" max="6929" width="6.7109375" style="148" customWidth="1"/>
    <col min="6930" max="6930" width="5.7109375" style="148" customWidth="1"/>
    <col min="6931" max="6931" width="6.7109375" style="148" customWidth="1"/>
    <col min="6932" max="6932" width="1.5703125" style="148" customWidth="1"/>
    <col min="6933" max="6933" width="9.140625" style="148" customWidth="1"/>
    <col min="6934" max="7167" width="0" style="148" hidden="1" customWidth="1"/>
    <col min="7168" max="7168" width="0" style="148" hidden="1"/>
    <col min="7169" max="7169" width="10.7109375" style="148" customWidth="1"/>
    <col min="7170" max="7170" width="15.7109375" style="148" customWidth="1"/>
    <col min="7171" max="7171" width="5.7109375" style="148" customWidth="1"/>
    <col min="7172" max="7173" width="6.7109375" style="148" customWidth="1"/>
    <col min="7174" max="7174" width="4.7109375" style="148" customWidth="1"/>
    <col min="7175" max="7175" width="6.7109375" style="148" customWidth="1"/>
    <col min="7176" max="7176" width="5.7109375" style="148" customWidth="1"/>
    <col min="7177" max="7177" width="6.7109375" style="148" customWidth="1"/>
    <col min="7178" max="7178" width="1.7109375" style="148" customWidth="1"/>
    <col min="7179" max="7179" width="10.7109375" style="148" customWidth="1"/>
    <col min="7180" max="7180" width="15.7109375" style="148" customWidth="1"/>
    <col min="7181" max="7181" width="5.7109375" style="148" customWidth="1"/>
    <col min="7182" max="7183" width="6.7109375" style="148" customWidth="1"/>
    <col min="7184" max="7184" width="4.7109375" style="148" customWidth="1"/>
    <col min="7185" max="7185" width="6.7109375" style="148" customWidth="1"/>
    <col min="7186" max="7186" width="5.7109375" style="148" customWidth="1"/>
    <col min="7187" max="7187" width="6.7109375" style="148" customWidth="1"/>
    <col min="7188" max="7188" width="1.5703125" style="148" customWidth="1"/>
    <col min="7189" max="7189" width="9.140625" style="148" customWidth="1"/>
    <col min="7190" max="7423" width="0" style="148" hidden="1" customWidth="1"/>
    <col min="7424" max="7424" width="0" style="148" hidden="1"/>
    <col min="7425" max="7425" width="10.7109375" style="148" customWidth="1"/>
    <col min="7426" max="7426" width="15.7109375" style="148" customWidth="1"/>
    <col min="7427" max="7427" width="5.7109375" style="148" customWidth="1"/>
    <col min="7428" max="7429" width="6.7109375" style="148" customWidth="1"/>
    <col min="7430" max="7430" width="4.7109375" style="148" customWidth="1"/>
    <col min="7431" max="7431" width="6.7109375" style="148" customWidth="1"/>
    <col min="7432" max="7432" width="5.7109375" style="148" customWidth="1"/>
    <col min="7433" max="7433" width="6.7109375" style="148" customWidth="1"/>
    <col min="7434" max="7434" width="1.7109375" style="148" customWidth="1"/>
    <col min="7435" max="7435" width="10.7109375" style="148" customWidth="1"/>
    <col min="7436" max="7436" width="15.7109375" style="148" customWidth="1"/>
    <col min="7437" max="7437" width="5.7109375" style="148" customWidth="1"/>
    <col min="7438" max="7439" width="6.7109375" style="148" customWidth="1"/>
    <col min="7440" max="7440" width="4.7109375" style="148" customWidth="1"/>
    <col min="7441" max="7441" width="6.7109375" style="148" customWidth="1"/>
    <col min="7442" max="7442" width="5.7109375" style="148" customWidth="1"/>
    <col min="7443" max="7443" width="6.7109375" style="148" customWidth="1"/>
    <col min="7444" max="7444" width="1.5703125" style="148" customWidth="1"/>
    <col min="7445" max="7445" width="9.140625" style="148" customWidth="1"/>
    <col min="7446" max="7679" width="0" style="148" hidden="1" customWidth="1"/>
    <col min="7680" max="7680" width="0" style="148" hidden="1"/>
    <col min="7681" max="7681" width="10.7109375" style="148" customWidth="1"/>
    <col min="7682" max="7682" width="15.7109375" style="148" customWidth="1"/>
    <col min="7683" max="7683" width="5.7109375" style="148" customWidth="1"/>
    <col min="7684" max="7685" width="6.7109375" style="148" customWidth="1"/>
    <col min="7686" max="7686" width="4.7109375" style="148" customWidth="1"/>
    <col min="7687" max="7687" width="6.7109375" style="148" customWidth="1"/>
    <col min="7688" max="7688" width="5.7109375" style="148" customWidth="1"/>
    <col min="7689" max="7689" width="6.7109375" style="148" customWidth="1"/>
    <col min="7690" max="7690" width="1.7109375" style="148" customWidth="1"/>
    <col min="7691" max="7691" width="10.7109375" style="148" customWidth="1"/>
    <col min="7692" max="7692" width="15.7109375" style="148" customWidth="1"/>
    <col min="7693" max="7693" width="5.7109375" style="148" customWidth="1"/>
    <col min="7694" max="7695" width="6.7109375" style="148" customWidth="1"/>
    <col min="7696" max="7696" width="4.7109375" style="148" customWidth="1"/>
    <col min="7697" max="7697" width="6.7109375" style="148" customWidth="1"/>
    <col min="7698" max="7698" width="5.7109375" style="148" customWidth="1"/>
    <col min="7699" max="7699" width="6.7109375" style="148" customWidth="1"/>
    <col min="7700" max="7700" width="1.5703125" style="148" customWidth="1"/>
    <col min="7701" max="7701" width="9.140625" style="148" customWidth="1"/>
    <col min="7702" max="7935" width="0" style="148" hidden="1" customWidth="1"/>
    <col min="7936" max="7936" width="0" style="148" hidden="1"/>
    <col min="7937" max="7937" width="10.7109375" style="148" customWidth="1"/>
    <col min="7938" max="7938" width="15.7109375" style="148" customWidth="1"/>
    <col min="7939" max="7939" width="5.7109375" style="148" customWidth="1"/>
    <col min="7940" max="7941" width="6.7109375" style="148" customWidth="1"/>
    <col min="7942" max="7942" width="4.7109375" style="148" customWidth="1"/>
    <col min="7943" max="7943" width="6.7109375" style="148" customWidth="1"/>
    <col min="7944" max="7944" width="5.7109375" style="148" customWidth="1"/>
    <col min="7945" max="7945" width="6.7109375" style="148" customWidth="1"/>
    <col min="7946" max="7946" width="1.7109375" style="148" customWidth="1"/>
    <col min="7947" max="7947" width="10.7109375" style="148" customWidth="1"/>
    <col min="7948" max="7948" width="15.7109375" style="148" customWidth="1"/>
    <col min="7949" max="7949" width="5.7109375" style="148" customWidth="1"/>
    <col min="7950" max="7951" width="6.7109375" style="148" customWidth="1"/>
    <col min="7952" max="7952" width="4.7109375" style="148" customWidth="1"/>
    <col min="7953" max="7953" width="6.7109375" style="148" customWidth="1"/>
    <col min="7954" max="7954" width="5.7109375" style="148" customWidth="1"/>
    <col min="7955" max="7955" width="6.7109375" style="148" customWidth="1"/>
    <col min="7956" max="7956" width="1.5703125" style="148" customWidth="1"/>
    <col min="7957" max="7957" width="9.140625" style="148" customWidth="1"/>
    <col min="7958" max="8191" width="0" style="148" hidden="1" customWidth="1"/>
    <col min="8192" max="8192" width="0" style="148" hidden="1"/>
    <col min="8193" max="8193" width="10.7109375" style="148" customWidth="1"/>
    <col min="8194" max="8194" width="15.7109375" style="148" customWidth="1"/>
    <col min="8195" max="8195" width="5.7109375" style="148" customWidth="1"/>
    <col min="8196" max="8197" width="6.7109375" style="148" customWidth="1"/>
    <col min="8198" max="8198" width="4.7109375" style="148" customWidth="1"/>
    <col min="8199" max="8199" width="6.7109375" style="148" customWidth="1"/>
    <col min="8200" max="8200" width="5.7109375" style="148" customWidth="1"/>
    <col min="8201" max="8201" width="6.7109375" style="148" customWidth="1"/>
    <col min="8202" max="8202" width="1.7109375" style="148" customWidth="1"/>
    <col min="8203" max="8203" width="10.7109375" style="148" customWidth="1"/>
    <col min="8204" max="8204" width="15.7109375" style="148" customWidth="1"/>
    <col min="8205" max="8205" width="5.7109375" style="148" customWidth="1"/>
    <col min="8206" max="8207" width="6.7109375" style="148" customWidth="1"/>
    <col min="8208" max="8208" width="4.7109375" style="148" customWidth="1"/>
    <col min="8209" max="8209" width="6.7109375" style="148" customWidth="1"/>
    <col min="8210" max="8210" width="5.7109375" style="148" customWidth="1"/>
    <col min="8211" max="8211" width="6.7109375" style="148" customWidth="1"/>
    <col min="8212" max="8212" width="1.5703125" style="148" customWidth="1"/>
    <col min="8213" max="8213" width="9.140625" style="148" customWidth="1"/>
    <col min="8214" max="8447" width="0" style="148" hidden="1" customWidth="1"/>
    <col min="8448" max="8448" width="0" style="148" hidden="1"/>
    <col min="8449" max="8449" width="10.7109375" style="148" customWidth="1"/>
    <col min="8450" max="8450" width="15.7109375" style="148" customWidth="1"/>
    <col min="8451" max="8451" width="5.7109375" style="148" customWidth="1"/>
    <col min="8452" max="8453" width="6.7109375" style="148" customWidth="1"/>
    <col min="8454" max="8454" width="4.7109375" style="148" customWidth="1"/>
    <col min="8455" max="8455" width="6.7109375" style="148" customWidth="1"/>
    <col min="8456" max="8456" width="5.7109375" style="148" customWidth="1"/>
    <col min="8457" max="8457" width="6.7109375" style="148" customWidth="1"/>
    <col min="8458" max="8458" width="1.7109375" style="148" customWidth="1"/>
    <col min="8459" max="8459" width="10.7109375" style="148" customWidth="1"/>
    <col min="8460" max="8460" width="15.7109375" style="148" customWidth="1"/>
    <col min="8461" max="8461" width="5.7109375" style="148" customWidth="1"/>
    <col min="8462" max="8463" width="6.7109375" style="148" customWidth="1"/>
    <col min="8464" max="8464" width="4.7109375" style="148" customWidth="1"/>
    <col min="8465" max="8465" width="6.7109375" style="148" customWidth="1"/>
    <col min="8466" max="8466" width="5.7109375" style="148" customWidth="1"/>
    <col min="8467" max="8467" width="6.7109375" style="148" customWidth="1"/>
    <col min="8468" max="8468" width="1.5703125" style="148" customWidth="1"/>
    <col min="8469" max="8469" width="9.140625" style="148" customWidth="1"/>
    <col min="8470" max="8703" width="0" style="148" hidden="1" customWidth="1"/>
    <col min="8704" max="8704" width="0" style="148" hidden="1"/>
    <col min="8705" max="8705" width="10.7109375" style="148" customWidth="1"/>
    <col min="8706" max="8706" width="15.7109375" style="148" customWidth="1"/>
    <col min="8707" max="8707" width="5.7109375" style="148" customWidth="1"/>
    <col min="8708" max="8709" width="6.7109375" style="148" customWidth="1"/>
    <col min="8710" max="8710" width="4.7109375" style="148" customWidth="1"/>
    <col min="8711" max="8711" width="6.7109375" style="148" customWidth="1"/>
    <col min="8712" max="8712" width="5.7109375" style="148" customWidth="1"/>
    <col min="8713" max="8713" width="6.7109375" style="148" customWidth="1"/>
    <col min="8714" max="8714" width="1.7109375" style="148" customWidth="1"/>
    <col min="8715" max="8715" width="10.7109375" style="148" customWidth="1"/>
    <col min="8716" max="8716" width="15.7109375" style="148" customWidth="1"/>
    <col min="8717" max="8717" width="5.7109375" style="148" customWidth="1"/>
    <col min="8718" max="8719" width="6.7109375" style="148" customWidth="1"/>
    <col min="8720" max="8720" width="4.7109375" style="148" customWidth="1"/>
    <col min="8721" max="8721" width="6.7109375" style="148" customWidth="1"/>
    <col min="8722" max="8722" width="5.7109375" style="148" customWidth="1"/>
    <col min="8723" max="8723" width="6.7109375" style="148" customWidth="1"/>
    <col min="8724" max="8724" width="1.5703125" style="148" customWidth="1"/>
    <col min="8725" max="8725" width="9.140625" style="148" customWidth="1"/>
    <col min="8726" max="8959" width="0" style="148" hidden="1" customWidth="1"/>
    <col min="8960" max="8960" width="0" style="148" hidden="1"/>
    <col min="8961" max="8961" width="10.7109375" style="148" customWidth="1"/>
    <col min="8962" max="8962" width="15.7109375" style="148" customWidth="1"/>
    <col min="8963" max="8963" width="5.7109375" style="148" customWidth="1"/>
    <col min="8964" max="8965" width="6.7109375" style="148" customWidth="1"/>
    <col min="8966" max="8966" width="4.7109375" style="148" customWidth="1"/>
    <col min="8967" max="8967" width="6.7109375" style="148" customWidth="1"/>
    <col min="8968" max="8968" width="5.7109375" style="148" customWidth="1"/>
    <col min="8969" max="8969" width="6.7109375" style="148" customWidth="1"/>
    <col min="8970" max="8970" width="1.7109375" style="148" customWidth="1"/>
    <col min="8971" max="8971" width="10.7109375" style="148" customWidth="1"/>
    <col min="8972" max="8972" width="15.7109375" style="148" customWidth="1"/>
    <col min="8973" max="8973" width="5.7109375" style="148" customWidth="1"/>
    <col min="8974" max="8975" width="6.7109375" style="148" customWidth="1"/>
    <col min="8976" max="8976" width="4.7109375" style="148" customWidth="1"/>
    <col min="8977" max="8977" width="6.7109375" style="148" customWidth="1"/>
    <col min="8978" max="8978" width="5.7109375" style="148" customWidth="1"/>
    <col min="8979" max="8979" width="6.7109375" style="148" customWidth="1"/>
    <col min="8980" max="8980" width="1.5703125" style="148" customWidth="1"/>
    <col min="8981" max="8981" width="9.140625" style="148" customWidth="1"/>
    <col min="8982" max="9215" width="0" style="148" hidden="1" customWidth="1"/>
    <col min="9216" max="9216" width="0" style="148" hidden="1"/>
    <col min="9217" max="9217" width="10.7109375" style="148" customWidth="1"/>
    <col min="9218" max="9218" width="15.7109375" style="148" customWidth="1"/>
    <col min="9219" max="9219" width="5.7109375" style="148" customWidth="1"/>
    <col min="9220" max="9221" width="6.7109375" style="148" customWidth="1"/>
    <col min="9222" max="9222" width="4.7109375" style="148" customWidth="1"/>
    <col min="9223" max="9223" width="6.7109375" style="148" customWidth="1"/>
    <col min="9224" max="9224" width="5.7109375" style="148" customWidth="1"/>
    <col min="9225" max="9225" width="6.7109375" style="148" customWidth="1"/>
    <col min="9226" max="9226" width="1.7109375" style="148" customWidth="1"/>
    <col min="9227" max="9227" width="10.7109375" style="148" customWidth="1"/>
    <col min="9228" max="9228" width="15.7109375" style="148" customWidth="1"/>
    <col min="9229" max="9229" width="5.7109375" style="148" customWidth="1"/>
    <col min="9230" max="9231" width="6.7109375" style="148" customWidth="1"/>
    <col min="9232" max="9232" width="4.7109375" style="148" customWidth="1"/>
    <col min="9233" max="9233" width="6.7109375" style="148" customWidth="1"/>
    <col min="9234" max="9234" width="5.7109375" style="148" customWidth="1"/>
    <col min="9235" max="9235" width="6.7109375" style="148" customWidth="1"/>
    <col min="9236" max="9236" width="1.5703125" style="148" customWidth="1"/>
    <col min="9237" max="9237" width="9.140625" style="148" customWidth="1"/>
    <col min="9238" max="9471" width="0" style="148" hidden="1" customWidth="1"/>
    <col min="9472" max="9472" width="0" style="148" hidden="1"/>
    <col min="9473" max="9473" width="10.7109375" style="148" customWidth="1"/>
    <col min="9474" max="9474" width="15.7109375" style="148" customWidth="1"/>
    <col min="9475" max="9475" width="5.7109375" style="148" customWidth="1"/>
    <col min="9476" max="9477" width="6.7109375" style="148" customWidth="1"/>
    <col min="9478" max="9478" width="4.7109375" style="148" customWidth="1"/>
    <col min="9479" max="9479" width="6.7109375" style="148" customWidth="1"/>
    <col min="9480" max="9480" width="5.7109375" style="148" customWidth="1"/>
    <col min="9481" max="9481" width="6.7109375" style="148" customWidth="1"/>
    <col min="9482" max="9482" width="1.7109375" style="148" customWidth="1"/>
    <col min="9483" max="9483" width="10.7109375" style="148" customWidth="1"/>
    <col min="9484" max="9484" width="15.7109375" style="148" customWidth="1"/>
    <col min="9485" max="9485" width="5.7109375" style="148" customWidth="1"/>
    <col min="9486" max="9487" width="6.7109375" style="148" customWidth="1"/>
    <col min="9488" max="9488" width="4.7109375" style="148" customWidth="1"/>
    <col min="9489" max="9489" width="6.7109375" style="148" customWidth="1"/>
    <col min="9490" max="9490" width="5.7109375" style="148" customWidth="1"/>
    <col min="9491" max="9491" width="6.7109375" style="148" customWidth="1"/>
    <col min="9492" max="9492" width="1.5703125" style="148" customWidth="1"/>
    <col min="9493" max="9493" width="9.140625" style="148" customWidth="1"/>
    <col min="9494" max="9727" width="0" style="148" hidden="1" customWidth="1"/>
    <col min="9728" max="9728" width="0" style="148" hidden="1"/>
    <col min="9729" max="9729" width="10.7109375" style="148" customWidth="1"/>
    <col min="9730" max="9730" width="15.7109375" style="148" customWidth="1"/>
    <col min="9731" max="9731" width="5.7109375" style="148" customWidth="1"/>
    <col min="9732" max="9733" width="6.7109375" style="148" customWidth="1"/>
    <col min="9734" max="9734" width="4.7109375" style="148" customWidth="1"/>
    <col min="9735" max="9735" width="6.7109375" style="148" customWidth="1"/>
    <col min="9736" max="9736" width="5.7109375" style="148" customWidth="1"/>
    <col min="9737" max="9737" width="6.7109375" style="148" customWidth="1"/>
    <col min="9738" max="9738" width="1.7109375" style="148" customWidth="1"/>
    <col min="9739" max="9739" width="10.7109375" style="148" customWidth="1"/>
    <col min="9740" max="9740" width="15.7109375" style="148" customWidth="1"/>
    <col min="9741" max="9741" width="5.7109375" style="148" customWidth="1"/>
    <col min="9742" max="9743" width="6.7109375" style="148" customWidth="1"/>
    <col min="9744" max="9744" width="4.7109375" style="148" customWidth="1"/>
    <col min="9745" max="9745" width="6.7109375" style="148" customWidth="1"/>
    <col min="9746" max="9746" width="5.7109375" style="148" customWidth="1"/>
    <col min="9747" max="9747" width="6.7109375" style="148" customWidth="1"/>
    <col min="9748" max="9748" width="1.5703125" style="148" customWidth="1"/>
    <col min="9749" max="9749" width="9.140625" style="148" customWidth="1"/>
    <col min="9750" max="9983" width="0" style="148" hidden="1" customWidth="1"/>
    <col min="9984" max="9984" width="0" style="148" hidden="1"/>
    <col min="9985" max="9985" width="10.7109375" style="148" customWidth="1"/>
    <col min="9986" max="9986" width="15.7109375" style="148" customWidth="1"/>
    <col min="9987" max="9987" width="5.7109375" style="148" customWidth="1"/>
    <col min="9988" max="9989" width="6.7109375" style="148" customWidth="1"/>
    <col min="9990" max="9990" width="4.7109375" style="148" customWidth="1"/>
    <col min="9991" max="9991" width="6.7109375" style="148" customWidth="1"/>
    <col min="9992" max="9992" width="5.7109375" style="148" customWidth="1"/>
    <col min="9993" max="9993" width="6.7109375" style="148" customWidth="1"/>
    <col min="9994" max="9994" width="1.7109375" style="148" customWidth="1"/>
    <col min="9995" max="9995" width="10.7109375" style="148" customWidth="1"/>
    <col min="9996" max="9996" width="15.7109375" style="148" customWidth="1"/>
    <col min="9997" max="9997" width="5.7109375" style="148" customWidth="1"/>
    <col min="9998" max="9999" width="6.7109375" style="148" customWidth="1"/>
    <col min="10000" max="10000" width="4.7109375" style="148" customWidth="1"/>
    <col min="10001" max="10001" width="6.7109375" style="148" customWidth="1"/>
    <col min="10002" max="10002" width="5.7109375" style="148" customWidth="1"/>
    <col min="10003" max="10003" width="6.7109375" style="148" customWidth="1"/>
    <col min="10004" max="10004" width="1.5703125" style="148" customWidth="1"/>
    <col min="10005" max="10005" width="9.140625" style="148" customWidth="1"/>
    <col min="10006" max="10239" width="0" style="148" hidden="1" customWidth="1"/>
    <col min="10240" max="10240" width="0" style="148" hidden="1"/>
    <col min="10241" max="10241" width="10.7109375" style="148" customWidth="1"/>
    <col min="10242" max="10242" width="15.7109375" style="148" customWidth="1"/>
    <col min="10243" max="10243" width="5.7109375" style="148" customWidth="1"/>
    <col min="10244" max="10245" width="6.7109375" style="148" customWidth="1"/>
    <col min="10246" max="10246" width="4.7109375" style="148" customWidth="1"/>
    <col min="10247" max="10247" width="6.7109375" style="148" customWidth="1"/>
    <col min="10248" max="10248" width="5.7109375" style="148" customWidth="1"/>
    <col min="10249" max="10249" width="6.7109375" style="148" customWidth="1"/>
    <col min="10250" max="10250" width="1.7109375" style="148" customWidth="1"/>
    <col min="10251" max="10251" width="10.7109375" style="148" customWidth="1"/>
    <col min="10252" max="10252" width="15.7109375" style="148" customWidth="1"/>
    <col min="10253" max="10253" width="5.7109375" style="148" customWidth="1"/>
    <col min="10254" max="10255" width="6.7109375" style="148" customWidth="1"/>
    <col min="10256" max="10256" width="4.7109375" style="148" customWidth="1"/>
    <col min="10257" max="10257" width="6.7109375" style="148" customWidth="1"/>
    <col min="10258" max="10258" width="5.7109375" style="148" customWidth="1"/>
    <col min="10259" max="10259" width="6.7109375" style="148" customWidth="1"/>
    <col min="10260" max="10260" width="1.5703125" style="148" customWidth="1"/>
    <col min="10261" max="10261" width="9.140625" style="148" customWidth="1"/>
    <col min="10262" max="10495" width="0" style="148" hidden="1" customWidth="1"/>
    <col min="10496" max="10496" width="0" style="148" hidden="1"/>
    <col min="10497" max="10497" width="10.7109375" style="148" customWidth="1"/>
    <col min="10498" max="10498" width="15.7109375" style="148" customWidth="1"/>
    <col min="10499" max="10499" width="5.7109375" style="148" customWidth="1"/>
    <col min="10500" max="10501" width="6.7109375" style="148" customWidth="1"/>
    <col min="10502" max="10502" width="4.7109375" style="148" customWidth="1"/>
    <col min="10503" max="10503" width="6.7109375" style="148" customWidth="1"/>
    <col min="10504" max="10504" width="5.7109375" style="148" customWidth="1"/>
    <col min="10505" max="10505" width="6.7109375" style="148" customWidth="1"/>
    <col min="10506" max="10506" width="1.7109375" style="148" customWidth="1"/>
    <col min="10507" max="10507" width="10.7109375" style="148" customWidth="1"/>
    <col min="10508" max="10508" width="15.7109375" style="148" customWidth="1"/>
    <col min="10509" max="10509" width="5.7109375" style="148" customWidth="1"/>
    <col min="10510" max="10511" width="6.7109375" style="148" customWidth="1"/>
    <col min="10512" max="10512" width="4.7109375" style="148" customWidth="1"/>
    <col min="10513" max="10513" width="6.7109375" style="148" customWidth="1"/>
    <col min="10514" max="10514" width="5.7109375" style="148" customWidth="1"/>
    <col min="10515" max="10515" width="6.7109375" style="148" customWidth="1"/>
    <col min="10516" max="10516" width="1.5703125" style="148" customWidth="1"/>
    <col min="10517" max="10517" width="9.140625" style="148" customWidth="1"/>
    <col min="10518" max="10751" width="0" style="148" hidden="1" customWidth="1"/>
    <col min="10752" max="10752" width="0" style="148" hidden="1"/>
    <col min="10753" max="10753" width="10.7109375" style="148" customWidth="1"/>
    <col min="10754" max="10754" width="15.7109375" style="148" customWidth="1"/>
    <col min="10755" max="10755" width="5.7109375" style="148" customWidth="1"/>
    <col min="10756" max="10757" width="6.7109375" style="148" customWidth="1"/>
    <col min="10758" max="10758" width="4.7109375" style="148" customWidth="1"/>
    <col min="10759" max="10759" width="6.7109375" style="148" customWidth="1"/>
    <col min="10760" max="10760" width="5.7109375" style="148" customWidth="1"/>
    <col min="10761" max="10761" width="6.7109375" style="148" customWidth="1"/>
    <col min="10762" max="10762" width="1.7109375" style="148" customWidth="1"/>
    <col min="10763" max="10763" width="10.7109375" style="148" customWidth="1"/>
    <col min="10764" max="10764" width="15.7109375" style="148" customWidth="1"/>
    <col min="10765" max="10765" width="5.7109375" style="148" customWidth="1"/>
    <col min="10766" max="10767" width="6.7109375" style="148" customWidth="1"/>
    <col min="10768" max="10768" width="4.7109375" style="148" customWidth="1"/>
    <col min="10769" max="10769" width="6.7109375" style="148" customWidth="1"/>
    <col min="10770" max="10770" width="5.7109375" style="148" customWidth="1"/>
    <col min="10771" max="10771" width="6.7109375" style="148" customWidth="1"/>
    <col min="10772" max="10772" width="1.5703125" style="148" customWidth="1"/>
    <col min="10773" max="10773" width="9.140625" style="148" customWidth="1"/>
    <col min="10774" max="11007" width="0" style="148" hidden="1" customWidth="1"/>
    <col min="11008" max="11008" width="0" style="148" hidden="1"/>
    <col min="11009" max="11009" width="10.7109375" style="148" customWidth="1"/>
    <col min="11010" max="11010" width="15.7109375" style="148" customWidth="1"/>
    <col min="11011" max="11011" width="5.7109375" style="148" customWidth="1"/>
    <col min="11012" max="11013" width="6.7109375" style="148" customWidth="1"/>
    <col min="11014" max="11014" width="4.7109375" style="148" customWidth="1"/>
    <col min="11015" max="11015" width="6.7109375" style="148" customWidth="1"/>
    <col min="11016" max="11016" width="5.7109375" style="148" customWidth="1"/>
    <col min="11017" max="11017" width="6.7109375" style="148" customWidth="1"/>
    <col min="11018" max="11018" width="1.7109375" style="148" customWidth="1"/>
    <col min="11019" max="11019" width="10.7109375" style="148" customWidth="1"/>
    <col min="11020" max="11020" width="15.7109375" style="148" customWidth="1"/>
    <col min="11021" max="11021" width="5.7109375" style="148" customWidth="1"/>
    <col min="11022" max="11023" width="6.7109375" style="148" customWidth="1"/>
    <col min="11024" max="11024" width="4.7109375" style="148" customWidth="1"/>
    <col min="11025" max="11025" width="6.7109375" style="148" customWidth="1"/>
    <col min="11026" max="11026" width="5.7109375" style="148" customWidth="1"/>
    <col min="11027" max="11027" width="6.7109375" style="148" customWidth="1"/>
    <col min="11028" max="11028" width="1.5703125" style="148" customWidth="1"/>
    <col min="11029" max="11029" width="9.140625" style="148" customWidth="1"/>
    <col min="11030" max="11263" width="0" style="148" hidden="1" customWidth="1"/>
    <col min="11264" max="11264" width="0" style="148" hidden="1"/>
    <col min="11265" max="11265" width="10.7109375" style="148" customWidth="1"/>
    <col min="11266" max="11266" width="15.7109375" style="148" customWidth="1"/>
    <col min="11267" max="11267" width="5.7109375" style="148" customWidth="1"/>
    <col min="11268" max="11269" width="6.7109375" style="148" customWidth="1"/>
    <col min="11270" max="11270" width="4.7109375" style="148" customWidth="1"/>
    <col min="11271" max="11271" width="6.7109375" style="148" customWidth="1"/>
    <col min="11272" max="11272" width="5.7109375" style="148" customWidth="1"/>
    <col min="11273" max="11273" width="6.7109375" style="148" customWidth="1"/>
    <col min="11274" max="11274" width="1.7109375" style="148" customWidth="1"/>
    <col min="11275" max="11275" width="10.7109375" style="148" customWidth="1"/>
    <col min="11276" max="11276" width="15.7109375" style="148" customWidth="1"/>
    <col min="11277" max="11277" width="5.7109375" style="148" customWidth="1"/>
    <col min="11278" max="11279" width="6.7109375" style="148" customWidth="1"/>
    <col min="11280" max="11280" width="4.7109375" style="148" customWidth="1"/>
    <col min="11281" max="11281" width="6.7109375" style="148" customWidth="1"/>
    <col min="11282" max="11282" width="5.7109375" style="148" customWidth="1"/>
    <col min="11283" max="11283" width="6.7109375" style="148" customWidth="1"/>
    <col min="11284" max="11284" width="1.5703125" style="148" customWidth="1"/>
    <col min="11285" max="11285" width="9.140625" style="148" customWidth="1"/>
    <col min="11286" max="11519" width="0" style="148" hidden="1" customWidth="1"/>
    <col min="11520" max="11520" width="0" style="148" hidden="1"/>
    <col min="11521" max="11521" width="10.7109375" style="148" customWidth="1"/>
    <col min="11522" max="11522" width="15.7109375" style="148" customWidth="1"/>
    <col min="11523" max="11523" width="5.7109375" style="148" customWidth="1"/>
    <col min="11524" max="11525" width="6.7109375" style="148" customWidth="1"/>
    <col min="11526" max="11526" width="4.7109375" style="148" customWidth="1"/>
    <col min="11527" max="11527" width="6.7109375" style="148" customWidth="1"/>
    <col min="11528" max="11528" width="5.7109375" style="148" customWidth="1"/>
    <col min="11529" max="11529" width="6.7109375" style="148" customWidth="1"/>
    <col min="11530" max="11530" width="1.7109375" style="148" customWidth="1"/>
    <col min="11531" max="11531" width="10.7109375" style="148" customWidth="1"/>
    <col min="11532" max="11532" width="15.7109375" style="148" customWidth="1"/>
    <col min="11533" max="11533" width="5.7109375" style="148" customWidth="1"/>
    <col min="11534" max="11535" width="6.7109375" style="148" customWidth="1"/>
    <col min="11536" max="11536" width="4.7109375" style="148" customWidth="1"/>
    <col min="11537" max="11537" width="6.7109375" style="148" customWidth="1"/>
    <col min="11538" max="11538" width="5.7109375" style="148" customWidth="1"/>
    <col min="11539" max="11539" width="6.7109375" style="148" customWidth="1"/>
    <col min="11540" max="11540" width="1.5703125" style="148" customWidth="1"/>
    <col min="11541" max="11541" width="9.140625" style="148" customWidth="1"/>
    <col min="11542" max="11775" width="0" style="148" hidden="1" customWidth="1"/>
    <col min="11776" max="11776" width="0" style="148" hidden="1"/>
    <col min="11777" max="11777" width="10.7109375" style="148" customWidth="1"/>
    <col min="11778" max="11778" width="15.7109375" style="148" customWidth="1"/>
    <col min="11779" max="11779" width="5.7109375" style="148" customWidth="1"/>
    <col min="11780" max="11781" width="6.7109375" style="148" customWidth="1"/>
    <col min="11782" max="11782" width="4.7109375" style="148" customWidth="1"/>
    <col min="11783" max="11783" width="6.7109375" style="148" customWidth="1"/>
    <col min="11784" max="11784" width="5.7109375" style="148" customWidth="1"/>
    <col min="11785" max="11785" width="6.7109375" style="148" customWidth="1"/>
    <col min="11786" max="11786" width="1.7109375" style="148" customWidth="1"/>
    <col min="11787" max="11787" width="10.7109375" style="148" customWidth="1"/>
    <col min="11788" max="11788" width="15.7109375" style="148" customWidth="1"/>
    <col min="11789" max="11789" width="5.7109375" style="148" customWidth="1"/>
    <col min="11790" max="11791" width="6.7109375" style="148" customWidth="1"/>
    <col min="11792" max="11792" width="4.7109375" style="148" customWidth="1"/>
    <col min="11793" max="11793" width="6.7109375" style="148" customWidth="1"/>
    <col min="11794" max="11794" width="5.7109375" style="148" customWidth="1"/>
    <col min="11795" max="11795" width="6.7109375" style="148" customWidth="1"/>
    <col min="11796" max="11796" width="1.5703125" style="148" customWidth="1"/>
    <col min="11797" max="11797" width="9.140625" style="148" customWidth="1"/>
    <col min="11798" max="12031" width="0" style="148" hidden="1" customWidth="1"/>
    <col min="12032" max="12032" width="0" style="148" hidden="1"/>
    <col min="12033" max="12033" width="10.7109375" style="148" customWidth="1"/>
    <col min="12034" max="12034" width="15.7109375" style="148" customWidth="1"/>
    <col min="12035" max="12035" width="5.7109375" style="148" customWidth="1"/>
    <col min="12036" max="12037" width="6.7109375" style="148" customWidth="1"/>
    <col min="12038" max="12038" width="4.7109375" style="148" customWidth="1"/>
    <col min="12039" max="12039" width="6.7109375" style="148" customWidth="1"/>
    <col min="12040" max="12040" width="5.7109375" style="148" customWidth="1"/>
    <col min="12041" max="12041" width="6.7109375" style="148" customWidth="1"/>
    <col min="12042" max="12042" width="1.7109375" style="148" customWidth="1"/>
    <col min="12043" max="12043" width="10.7109375" style="148" customWidth="1"/>
    <col min="12044" max="12044" width="15.7109375" style="148" customWidth="1"/>
    <col min="12045" max="12045" width="5.7109375" style="148" customWidth="1"/>
    <col min="12046" max="12047" width="6.7109375" style="148" customWidth="1"/>
    <col min="12048" max="12048" width="4.7109375" style="148" customWidth="1"/>
    <col min="12049" max="12049" width="6.7109375" style="148" customWidth="1"/>
    <col min="12050" max="12050" width="5.7109375" style="148" customWidth="1"/>
    <col min="12051" max="12051" width="6.7109375" style="148" customWidth="1"/>
    <col min="12052" max="12052" width="1.5703125" style="148" customWidth="1"/>
    <col min="12053" max="12053" width="9.140625" style="148" customWidth="1"/>
    <col min="12054" max="12287" width="0" style="148" hidden="1" customWidth="1"/>
    <col min="12288" max="12288" width="0" style="148" hidden="1"/>
    <col min="12289" max="12289" width="10.7109375" style="148" customWidth="1"/>
    <col min="12290" max="12290" width="15.7109375" style="148" customWidth="1"/>
    <col min="12291" max="12291" width="5.7109375" style="148" customWidth="1"/>
    <col min="12292" max="12293" width="6.7109375" style="148" customWidth="1"/>
    <col min="12294" max="12294" width="4.7109375" style="148" customWidth="1"/>
    <col min="12295" max="12295" width="6.7109375" style="148" customWidth="1"/>
    <col min="12296" max="12296" width="5.7109375" style="148" customWidth="1"/>
    <col min="12297" max="12297" width="6.7109375" style="148" customWidth="1"/>
    <col min="12298" max="12298" width="1.7109375" style="148" customWidth="1"/>
    <col min="12299" max="12299" width="10.7109375" style="148" customWidth="1"/>
    <col min="12300" max="12300" width="15.7109375" style="148" customWidth="1"/>
    <col min="12301" max="12301" width="5.7109375" style="148" customWidth="1"/>
    <col min="12302" max="12303" width="6.7109375" style="148" customWidth="1"/>
    <col min="12304" max="12304" width="4.7109375" style="148" customWidth="1"/>
    <col min="12305" max="12305" width="6.7109375" style="148" customWidth="1"/>
    <col min="12306" max="12306" width="5.7109375" style="148" customWidth="1"/>
    <col min="12307" max="12307" width="6.7109375" style="148" customWidth="1"/>
    <col min="12308" max="12308" width="1.5703125" style="148" customWidth="1"/>
    <col min="12309" max="12309" width="9.140625" style="148" customWidth="1"/>
    <col min="12310" max="12543" width="0" style="148" hidden="1" customWidth="1"/>
    <col min="12544" max="12544" width="0" style="148" hidden="1"/>
    <col min="12545" max="12545" width="10.7109375" style="148" customWidth="1"/>
    <col min="12546" max="12546" width="15.7109375" style="148" customWidth="1"/>
    <col min="12547" max="12547" width="5.7109375" style="148" customWidth="1"/>
    <col min="12548" max="12549" width="6.7109375" style="148" customWidth="1"/>
    <col min="12550" max="12550" width="4.7109375" style="148" customWidth="1"/>
    <col min="12551" max="12551" width="6.7109375" style="148" customWidth="1"/>
    <col min="12552" max="12552" width="5.7109375" style="148" customWidth="1"/>
    <col min="12553" max="12553" width="6.7109375" style="148" customWidth="1"/>
    <col min="12554" max="12554" width="1.7109375" style="148" customWidth="1"/>
    <col min="12555" max="12555" width="10.7109375" style="148" customWidth="1"/>
    <col min="12556" max="12556" width="15.7109375" style="148" customWidth="1"/>
    <col min="12557" max="12557" width="5.7109375" style="148" customWidth="1"/>
    <col min="12558" max="12559" width="6.7109375" style="148" customWidth="1"/>
    <col min="12560" max="12560" width="4.7109375" style="148" customWidth="1"/>
    <col min="12561" max="12561" width="6.7109375" style="148" customWidth="1"/>
    <col min="12562" max="12562" width="5.7109375" style="148" customWidth="1"/>
    <col min="12563" max="12563" width="6.7109375" style="148" customWidth="1"/>
    <col min="12564" max="12564" width="1.5703125" style="148" customWidth="1"/>
    <col min="12565" max="12565" width="9.140625" style="148" customWidth="1"/>
    <col min="12566" max="12799" width="0" style="148" hidden="1" customWidth="1"/>
    <col min="12800" max="12800" width="0" style="148" hidden="1"/>
    <col min="12801" max="12801" width="10.7109375" style="148" customWidth="1"/>
    <col min="12802" max="12802" width="15.7109375" style="148" customWidth="1"/>
    <col min="12803" max="12803" width="5.7109375" style="148" customWidth="1"/>
    <col min="12804" max="12805" width="6.7109375" style="148" customWidth="1"/>
    <col min="12806" max="12806" width="4.7109375" style="148" customWidth="1"/>
    <col min="12807" max="12807" width="6.7109375" style="148" customWidth="1"/>
    <col min="12808" max="12808" width="5.7109375" style="148" customWidth="1"/>
    <col min="12809" max="12809" width="6.7109375" style="148" customWidth="1"/>
    <col min="12810" max="12810" width="1.7109375" style="148" customWidth="1"/>
    <col min="12811" max="12811" width="10.7109375" style="148" customWidth="1"/>
    <col min="12812" max="12812" width="15.7109375" style="148" customWidth="1"/>
    <col min="12813" max="12813" width="5.7109375" style="148" customWidth="1"/>
    <col min="12814" max="12815" width="6.7109375" style="148" customWidth="1"/>
    <col min="12816" max="12816" width="4.7109375" style="148" customWidth="1"/>
    <col min="12817" max="12817" width="6.7109375" style="148" customWidth="1"/>
    <col min="12818" max="12818" width="5.7109375" style="148" customWidth="1"/>
    <col min="12819" max="12819" width="6.7109375" style="148" customWidth="1"/>
    <col min="12820" max="12820" width="1.5703125" style="148" customWidth="1"/>
    <col min="12821" max="12821" width="9.140625" style="148" customWidth="1"/>
    <col min="12822" max="13055" width="0" style="148" hidden="1" customWidth="1"/>
    <col min="13056" max="13056" width="0" style="148" hidden="1"/>
    <col min="13057" max="13057" width="10.7109375" style="148" customWidth="1"/>
    <col min="13058" max="13058" width="15.7109375" style="148" customWidth="1"/>
    <col min="13059" max="13059" width="5.7109375" style="148" customWidth="1"/>
    <col min="13060" max="13061" width="6.7109375" style="148" customWidth="1"/>
    <col min="13062" max="13062" width="4.7109375" style="148" customWidth="1"/>
    <col min="13063" max="13063" width="6.7109375" style="148" customWidth="1"/>
    <col min="13064" max="13064" width="5.7109375" style="148" customWidth="1"/>
    <col min="13065" max="13065" width="6.7109375" style="148" customWidth="1"/>
    <col min="13066" max="13066" width="1.7109375" style="148" customWidth="1"/>
    <col min="13067" max="13067" width="10.7109375" style="148" customWidth="1"/>
    <col min="13068" max="13068" width="15.7109375" style="148" customWidth="1"/>
    <col min="13069" max="13069" width="5.7109375" style="148" customWidth="1"/>
    <col min="13070" max="13071" width="6.7109375" style="148" customWidth="1"/>
    <col min="13072" max="13072" width="4.7109375" style="148" customWidth="1"/>
    <col min="13073" max="13073" width="6.7109375" style="148" customWidth="1"/>
    <col min="13074" max="13074" width="5.7109375" style="148" customWidth="1"/>
    <col min="13075" max="13075" width="6.7109375" style="148" customWidth="1"/>
    <col min="13076" max="13076" width="1.5703125" style="148" customWidth="1"/>
    <col min="13077" max="13077" width="9.140625" style="148" customWidth="1"/>
    <col min="13078" max="13311" width="0" style="148" hidden="1" customWidth="1"/>
    <col min="13312" max="13312" width="0" style="148" hidden="1"/>
    <col min="13313" max="13313" width="10.7109375" style="148" customWidth="1"/>
    <col min="13314" max="13314" width="15.7109375" style="148" customWidth="1"/>
    <col min="13315" max="13315" width="5.7109375" style="148" customWidth="1"/>
    <col min="13316" max="13317" width="6.7109375" style="148" customWidth="1"/>
    <col min="13318" max="13318" width="4.7109375" style="148" customWidth="1"/>
    <col min="13319" max="13319" width="6.7109375" style="148" customWidth="1"/>
    <col min="13320" max="13320" width="5.7109375" style="148" customWidth="1"/>
    <col min="13321" max="13321" width="6.7109375" style="148" customWidth="1"/>
    <col min="13322" max="13322" width="1.7109375" style="148" customWidth="1"/>
    <col min="13323" max="13323" width="10.7109375" style="148" customWidth="1"/>
    <col min="13324" max="13324" width="15.7109375" style="148" customWidth="1"/>
    <col min="13325" max="13325" width="5.7109375" style="148" customWidth="1"/>
    <col min="13326" max="13327" width="6.7109375" style="148" customWidth="1"/>
    <col min="13328" max="13328" width="4.7109375" style="148" customWidth="1"/>
    <col min="13329" max="13329" width="6.7109375" style="148" customWidth="1"/>
    <col min="13330" max="13330" width="5.7109375" style="148" customWidth="1"/>
    <col min="13331" max="13331" width="6.7109375" style="148" customWidth="1"/>
    <col min="13332" max="13332" width="1.5703125" style="148" customWidth="1"/>
    <col min="13333" max="13333" width="9.140625" style="148" customWidth="1"/>
    <col min="13334" max="13567" width="0" style="148" hidden="1" customWidth="1"/>
    <col min="13568" max="13568" width="0" style="148" hidden="1"/>
    <col min="13569" max="13569" width="10.7109375" style="148" customWidth="1"/>
    <col min="13570" max="13570" width="15.7109375" style="148" customWidth="1"/>
    <col min="13571" max="13571" width="5.7109375" style="148" customWidth="1"/>
    <col min="13572" max="13573" width="6.7109375" style="148" customWidth="1"/>
    <col min="13574" max="13574" width="4.7109375" style="148" customWidth="1"/>
    <col min="13575" max="13575" width="6.7109375" style="148" customWidth="1"/>
    <col min="13576" max="13576" width="5.7109375" style="148" customWidth="1"/>
    <col min="13577" max="13577" width="6.7109375" style="148" customWidth="1"/>
    <col min="13578" max="13578" width="1.7109375" style="148" customWidth="1"/>
    <col min="13579" max="13579" width="10.7109375" style="148" customWidth="1"/>
    <col min="13580" max="13580" width="15.7109375" style="148" customWidth="1"/>
    <col min="13581" max="13581" width="5.7109375" style="148" customWidth="1"/>
    <col min="13582" max="13583" width="6.7109375" style="148" customWidth="1"/>
    <col min="13584" max="13584" width="4.7109375" style="148" customWidth="1"/>
    <col min="13585" max="13585" width="6.7109375" style="148" customWidth="1"/>
    <col min="13586" max="13586" width="5.7109375" style="148" customWidth="1"/>
    <col min="13587" max="13587" width="6.7109375" style="148" customWidth="1"/>
    <col min="13588" max="13588" width="1.5703125" style="148" customWidth="1"/>
    <col min="13589" max="13589" width="9.140625" style="148" customWidth="1"/>
    <col min="13590" max="13823" width="0" style="148" hidden="1" customWidth="1"/>
    <col min="13824" max="13824" width="0" style="148" hidden="1"/>
    <col min="13825" max="13825" width="10.7109375" style="148" customWidth="1"/>
    <col min="13826" max="13826" width="15.7109375" style="148" customWidth="1"/>
    <col min="13827" max="13827" width="5.7109375" style="148" customWidth="1"/>
    <col min="13828" max="13829" width="6.7109375" style="148" customWidth="1"/>
    <col min="13830" max="13830" width="4.7109375" style="148" customWidth="1"/>
    <col min="13831" max="13831" width="6.7109375" style="148" customWidth="1"/>
    <col min="13832" max="13832" width="5.7109375" style="148" customWidth="1"/>
    <col min="13833" max="13833" width="6.7109375" style="148" customWidth="1"/>
    <col min="13834" max="13834" width="1.7109375" style="148" customWidth="1"/>
    <col min="13835" max="13835" width="10.7109375" style="148" customWidth="1"/>
    <col min="13836" max="13836" width="15.7109375" style="148" customWidth="1"/>
    <col min="13837" max="13837" width="5.7109375" style="148" customWidth="1"/>
    <col min="13838" max="13839" width="6.7109375" style="148" customWidth="1"/>
    <col min="13840" max="13840" width="4.7109375" style="148" customWidth="1"/>
    <col min="13841" max="13841" width="6.7109375" style="148" customWidth="1"/>
    <col min="13842" max="13842" width="5.7109375" style="148" customWidth="1"/>
    <col min="13843" max="13843" width="6.7109375" style="148" customWidth="1"/>
    <col min="13844" max="13844" width="1.5703125" style="148" customWidth="1"/>
    <col min="13845" max="13845" width="9.140625" style="148" customWidth="1"/>
    <col min="13846" max="14079" width="0" style="148" hidden="1" customWidth="1"/>
    <col min="14080" max="14080" width="0" style="148" hidden="1"/>
    <col min="14081" max="14081" width="10.7109375" style="148" customWidth="1"/>
    <col min="14082" max="14082" width="15.7109375" style="148" customWidth="1"/>
    <col min="14083" max="14083" width="5.7109375" style="148" customWidth="1"/>
    <col min="14084" max="14085" width="6.7109375" style="148" customWidth="1"/>
    <col min="14086" max="14086" width="4.7109375" style="148" customWidth="1"/>
    <col min="14087" max="14087" width="6.7109375" style="148" customWidth="1"/>
    <col min="14088" max="14088" width="5.7109375" style="148" customWidth="1"/>
    <col min="14089" max="14089" width="6.7109375" style="148" customWidth="1"/>
    <col min="14090" max="14090" width="1.7109375" style="148" customWidth="1"/>
    <col min="14091" max="14091" width="10.7109375" style="148" customWidth="1"/>
    <col min="14092" max="14092" width="15.7109375" style="148" customWidth="1"/>
    <col min="14093" max="14093" width="5.7109375" style="148" customWidth="1"/>
    <col min="14094" max="14095" width="6.7109375" style="148" customWidth="1"/>
    <col min="14096" max="14096" width="4.7109375" style="148" customWidth="1"/>
    <col min="14097" max="14097" width="6.7109375" style="148" customWidth="1"/>
    <col min="14098" max="14098" width="5.7109375" style="148" customWidth="1"/>
    <col min="14099" max="14099" width="6.7109375" style="148" customWidth="1"/>
    <col min="14100" max="14100" width="1.5703125" style="148" customWidth="1"/>
    <col min="14101" max="14101" width="9.140625" style="148" customWidth="1"/>
    <col min="14102" max="14335" width="0" style="148" hidden="1" customWidth="1"/>
    <col min="14336" max="14336" width="0" style="148" hidden="1"/>
    <col min="14337" max="14337" width="10.7109375" style="148" customWidth="1"/>
    <col min="14338" max="14338" width="15.7109375" style="148" customWidth="1"/>
    <col min="14339" max="14339" width="5.7109375" style="148" customWidth="1"/>
    <col min="14340" max="14341" width="6.7109375" style="148" customWidth="1"/>
    <col min="14342" max="14342" width="4.7109375" style="148" customWidth="1"/>
    <col min="14343" max="14343" width="6.7109375" style="148" customWidth="1"/>
    <col min="14344" max="14344" width="5.7109375" style="148" customWidth="1"/>
    <col min="14345" max="14345" width="6.7109375" style="148" customWidth="1"/>
    <col min="14346" max="14346" width="1.7109375" style="148" customWidth="1"/>
    <col min="14347" max="14347" width="10.7109375" style="148" customWidth="1"/>
    <col min="14348" max="14348" width="15.7109375" style="148" customWidth="1"/>
    <col min="14349" max="14349" width="5.7109375" style="148" customWidth="1"/>
    <col min="14350" max="14351" width="6.7109375" style="148" customWidth="1"/>
    <col min="14352" max="14352" width="4.7109375" style="148" customWidth="1"/>
    <col min="14353" max="14353" width="6.7109375" style="148" customWidth="1"/>
    <col min="14354" max="14354" width="5.7109375" style="148" customWidth="1"/>
    <col min="14355" max="14355" width="6.7109375" style="148" customWidth="1"/>
    <col min="14356" max="14356" width="1.5703125" style="148" customWidth="1"/>
    <col min="14357" max="14357" width="9.140625" style="148" customWidth="1"/>
    <col min="14358" max="14591" width="0" style="148" hidden="1" customWidth="1"/>
    <col min="14592" max="14592" width="0" style="148" hidden="1"/>
    <col min="14593" max="14593" width="10.7109375" style="148" customWidth="1"/>
    <col min="14594" max="14594" width="15.7109375" style="148" customWidth="1"/>
    <col min="14595" max="14595" width="5.7109375" style="148" customWidth="1"/>
    <col min="14596" max="14597" width="6.7109375" style="148" customWidth="1"/>
    <col min="14598" max="14598" width="4.7109375" style="148" customWidth="1"/>
    <col min="14599" max="14599" width="6.7109375" style="148" customWidth="1"/>
    <col min="14600" max="14600" width="5.7109375" style="148" customWidth="1"/>
    <col min="14601" max="14601" width="6.7109375" style="148" customWidth="1"/>
    <col min="14602" max="14602" width="1.7109375" style="148" customWidth="1"/>
    <col min="14603" max="14603" width="10.7109375" style="148" customWidth="1"/>
    <col min="14604" max="14604" width="15.7109375" style="148" customWidth="1"/>
    <col min="14605" max="14605" width="5.7109375" style="148" customWidth="1"/>
    <col min="14606" max="14607" width="6.7109375" style="148" customWidth="1"/>
    <col min="14608" max="14608" width="4.7109375" style="148" customWidth="1"/>
    <col min="14609" max="14609" width="6.7109375" style="148" customWidth="1"/>
    <col min="14610" max="14610" width="5.7109375" style="148" customWidth="1"/>
    <col min="14611" max="14611" width="6.7109375" style="148" customWidth="1"/>
    <col min="14612" max="14612" width="1.5703125" style="148" customWidth="1"/>
    <col min="14613" max="14613" width="9.140625" style="148" customWidth="1"/>
    <col min="14614" max="14847" width="0" style="148" hidden="1" customWidth="1"/>
    <col min="14848" max="14848" width="0" style="148" hidden="1"/>
    <col min="14849" max="14849" width="10.7109375" style="148" customWidth="1"/>
    <col min="14850" max="14850" width="15.7109375" style="148" customWidth="1"/>
    <col min="14851" max="14851" width="5.7109375" style="148" customWidth="1"/>
    <col min="14852" max="14853" width="6.7109375" style="148" customWidth="1"/>
    <col min="14854" max="14854" width="4.7109375" style="148" customWidth="1"/>
    <col min="14855" max="14855" width="6.7109375" style="148" customWidth="1"/>
    <col min="14856" max="14856" width="5.7109375" style="148" customWidth="1"/>
    <col min="14857" max="14857" width="6.7109375" style="148" customWidth="1"/>
    <col min="14858" max="14858" width="1.7109375" style="148" customWidth="1"/>
    <col min="14859" max="14859" width="10.7109375" style="148" customWidth="1"/>
    <col min="14860" max="14860" width="15.7109375" style="148" customWidth="1"/>
    <col min="14861" max="14861" width="5.7109375" style="148" customWidth="1"/>
    <col min="14862" max="14863" width="6.7109375" style="148" customWidth="1"/>
    <col min="14864" max="14864" width="4.7109375" style="148" customWidth="1"/>
    <col min="14865" max="14865" width="6.7109375" style="148" customWidth="1"/>
    <col min="14866" max="14866" width="5.7109375" style="148" customWidth="1"/>
    <col min="14867" max="14867" width="6.7109375" style="148" customWidth="1"/>
    <col min="14868" max="14868" width="1.5703125" style="148" customWidth="1"/>
    <col min="14869" max="14869" width="9.140625" style="148" customWidth="1"/>
    <col min="14870" max="15103" width="0" style="148" hidden="1" customWidth="1"/>
    <col min="15104" max="15104" width="0" style="148" hidden="1"/>
    <col min="15105" max="15105" width="10.7109375" style="148" customWidth="1"/>
    <col min="15106" max="15106" width="15.7109375" style="148" customWidth="1"/>
    <col min="15107" max="15107" width="5.7109375" style="148" customWidth="1"/>
    <col min="15108" max="15109" width="6.7109375" style="148" customWidth="1"/>
    <col min="15110" max="15110" width="4.7109375" style="148" customWidth="1"/>
    <col min="15111" max="15111" width="6.7109375" style="148" customWidth="1"/>
    <col min="15112" max="15112" width="5.7109375" style="148" customWidth="1"/>
    <col min="15113" max="15113" width="6.7109375" style="148" customWidth="1"/>
    <col min="15114" max="15114" width="1.7109375" style="148" customWidth="1"/>
    <col min="15115" max="15115" width="10.7109375" style="148" customWidth="1"/>
    <col min="15116" max="15116" width="15.7109375" style="148" customWidth="1"/>
    <col min="15117" max="15117" width="5.7109375" style="148" customWidth="1"/>
    <col min="15118" max="15119" width="6.7109375" style="148" customWidth="1"/>
    <col min="15120" max="15120" width="4.7109375" style="148" customWidth="1"/>
    <col min="15121" max="15121" width="6.7109375" style="148" customWidth="1"/>
    <col min="15122" max="15122" width="5.7109375" style="148" customWidth="1"/>
    <col min="15123" max="15123" width="6.7109375" style="148" customWidth="1"/>
    <col min="15124" max="15124" width="1.5703125" style="148" customWidth="1"/>
    <col min="15125" max="15125" width="9.140625" style="148" customWidth="1"/>
    <col min="15126" max="15359" width="0" style="148" hidden="1" customWidth="1"/>
    <col min="15360" max="15360" width="0" style="148" hidden="1"/>
    <col min="15361" max="15361" width="10.7109375" style="148" customWidth="1"/>
    <col min="15362" max="15362" width="15.7109375" style="148" customWidth="1"/>
    <col min="15363" max="15363" width="5.7109375" style="148" customWidth="1"/>
    <col min="15364" max="15365" width="6.7109375" style="148" customWidth="1"/>
    <col min="15366" max="15366" width="4.7109375" style="148" customWidth="1"/>
    <col min="15367" max="15367" width="6.7109375" style="148" customWidth="1"/>
    <col min="15368" max="15368" width="5.7109375" style="148" customWidth="1"/>
    <col min="15369" max="15369" width="6.7109375" style="148" customWidth="1"/>
    <col min="15370" max="15370" width="1.7109375" style="148" customWidth="1"/>
    <col min="15371" max="15371" width="10.7109375" style="148" customWidth="1"/>
    <col min="15372" max="15372" width="15.7109375" style="148" customWidth="1"/>
    <col min="15373" max="15373" width="5.7109375" style="148" customWidth="1"/>
    <col min="15374" max="15375" width="6.7109375" style="148" customWidth="1"/>
    <col min="15376" max="15376" width="4.7109375" style="148" customWidth="1"/>
    <col min="15377" max="15377" width="6.7109375" style="148" customWidth="1"/>
    <col min="15378" max="15378" width="5.7109375" style="148" customWidth="1"/>
    <col min="15379" max="15379" width="6.7109375" style="148" customWidth="1"/>
    <col min="15380" max="15380" width="1.5703125" style="148" customWidth="1"/>
    <col min="15381" max="15381" width="9.140625" style="148" customWidth="1"/>
    <col min="15382" max="15615" width="0" style="148" hidden="1" customWidth="1"/>
    <col min="15616" max="15616" width="0" style="148" hidden="1"/>
    <col min="15617" max="15617" width="10.7109375" style="148" customWidth="1"/>
    <col min="15618" max="15618" width="15.7109375" style="148" customWidth="1"/>
    <col min="15619" max="15619" width="5.7109375" style="148" customWidth="1"/>
    <col min="15620" max="15621" width="6.7109375" style="148" customWidth="1"/>
    <col min="15622" max="15622" width="4.7109375" style="148" customWidth="1"/>
    <col min="15623" max="15623" width="6.7109375" style="148" customWidth="1"/>
    <col min="15624" max="15624" width="5.7109375" style="148" customWidth="1"/>
    <col min="15625" max="15625" width="6.7109375" style="148" customWidth="1"/>
    <col min="15626" max="15626" width="1.7109375" style="148" customWidth="1"/>
    <col min="15627" max="15627" width="10.7109375" style="148" customWidth="1"/>
    <col min="15628" max="15628" width="15.7109375" style="148" customWidth="1"/>
    <col min="15629" max="15629" width="5.7109375" style="148" customWidth="1"/>
    <col min="15630" max="15631" width="6.7109375" style="148" customWidth="1"/>
    <col min="15632" max="15632" width="4.7109375" style="148" customWidth="1"/>
    <col min="15633" max="15633" width="6.7109375" style="148" customWidth="1"/>
    <col min="15634" max="15634" width="5.7109375" style="148" customWidth="1"/>
    <col min="15635" max="15635" width="6.7109375" style="148" customWidth="1"/>
    <col min="15636" max="15636" width="1.5703125" style="148" customWidth="1"/>
    <col min="15637" max="15637" width="9.140625" style="148" customWidth="1"/>
    <col min="15638" max="15871" width="0" style="148" hidden="1" customWidth="1"/>
    <col min="15872" max="15872" width="0" style="148" hidden="1"/>
    <col min="15873" max="15873" width="10.7109375" style="148" customWidth="1"/>
    <col min="15874" max="15874" width="15.7109375" style="148" customWidth="1"/>
    <col min="15875" max="15875" width="5.7109375" style="148" customWidth="1"/>
    <col min="15876" max="15877" width="6.7109375" style="148" customWidth="1"/>
    <col min="15878" max="15878" width="4.7109375" style="148" customWidth="1"/>
    <col min="15879" max="15879" width="6.7109375" style="148" customWidth="1"/>
    <col min="15880" max="15880" width="5.7109375" style="148" customWidth="1"/>
    <col min="15881" max="15881" width="6.7109375" style="148" customWidth="1"/>
    <col min="15882" max="15882" width="1.7109375" style="148" customWidth="1"/>
    <col min="15883" max="15883" width="10.7109375" style="148" customWidth="1"/>
    <col min="15884" max="15884" width="15.7109375" style="148" customWidth="1"/>
    <col min="15885" max="15885" width="5.7109375" style="148" customWidth="1"/>
    <col min="15886" max="15887" width="6.7109375" style="148" customWidth="1"/>
    <col min="15888" max="15888" width="4.7109375" style="148" customWidth="1"/>
    <col min="15889" max="15889" width="6.7109375" style="148" customWidth="1"/>
    <col min="15890" max="15890" width="5.7109375" style="148" customWidth="1"/>
    <col min="15891" max="15891" width="6.7109375" style="148" customWidth="1"/>
    <col min="15892" max="15892" width="1.5703125" style="148" customWidth="1"/>
    <col min="15893" max="15893" width="9.140625" style="148" customWidth="1"/>
    <col min="15894" max="16127" width="0" style="148" hidden="1" customWidth="1"/>
    <col min="16128" max="16128" width="0" style="148" hidden="1"/>
    <col min="16129" max="16129" width="10.7109375" style="148" customWidth="1"/>
    <col min="16130" max="16130" width="15.7109375" style="148" customWidth="1"/>
    <col min="16131" max="16131" width="5.7109375" style="148" customWidth="1"/>
    <col min="16132" max="16133" width="6.7109375" style="148" customWidth="1"/>
    <col min="16134" max="16134" width="4.7109375" style="148" customWidth="1"/>
    <col min="16135" max="16135" width="6.7109375" style="148" customWidth="1"/>
    <col min="16136" max="16136" width="5.7109375" style="148" customWidth="1"/>
    <col min="16137" max="16137" width="6.7109375" style="148" customWidth="1"/>
    <col min="16138" max="16138" width="1.7109375" style="148" customWidth="1"/>
    <col min="16139" max="16139" width="10.7109375" style="148" customWidth="1"/>
    <col min="16140" max="16140" width="15.7109375" style="148" customWidth="1"/>
    <col min="16141" max="16141" width="5.7109375" style="148" customWidth="1"/>
    <col min="16142" max="16143" width="6.7109375" style="148" customWidth="1"/>
    <col min="16144" max="16144" width="4.7109375" style="148" customWidth="1"/>
    <col min="16145" max="16145" width="6.7109375" style="148" customWidth="1"/>
    <col min="16146" max="16146" width="5.7109375" style="148" customWidth="1"/>
    <col min="16147" max="16147" width="6.7109375" style="148" customWidth="1"/>
    <col min="16148" max="16148" width="1.5703125" style="148" customWidth="1"/>
    <col min="16149" max="16149" width="9.140625" style="148" customWidth="1"/>
    <col min="16150" max="16383" width="0" style="148" hidden="1" customWidth="1"/>
    <col min="16384" max="16384" width="0" style="148" hidden="1"/>
  </cols>
  <sheetData>
    <row r="1" spans="1:28" ht="40.5" customHeight="1">
      <c r="A1" s="148"/>
      <c r="B1" s="508" t="s">
        <v>433</v>
      </c>
      <c r="C1" s="508"/>
      <c r="D1" s="493" t="s">
        <v>1</v>
      </c>
      <c r="E1" s="493"/>
      <c r="F1" s="493"/>
      <c r="G1" s="493"/>
      <c r="H1" s="493"/>
      <c r="I1" s="493"/>
      <c r="J1" s="148"/>
      <c r="K1" s="347" t="s">
        <v>432</v>
      </c>
      <c r="L1" s="492" t="s">
        <v>146</v>
      </c>
      <c r="M1" s="492"/>
      <c r="N1" s="492"/>
      <c r="O1" s="500" t="s">
        <v>431</v>
      </c>
      <c r="P1" s="500"/>
      <c r="Q1" s="507">
        <v>43539</v>
      </c>
      <c r="R1" s="507"/>
      <c r="S1" s="507"/>
      <c r="V1" s="472"/>
      <c r="W1" s="472"/>
      <c r="X1" s="472"/>
      <c r="Y1" s="472"/>
      <c r="Z1" s="472"/>
      <c r="AA1" s="472"/>
      <c r="AB1" s="345"/>
    </row>
    <row r="2" spans="1:28" ht="9.9499999999999993" customHeight="1" thickBot="1">
      <c r="A2" s="148"/>
      <c r="B2" s="509"/>
      <c r="C2" s="509"/>
      <c r="D2" s="148"/>
      <c r="E2" s="148"/>
      <c r="F2" s="148"/>
      <c r="G2" s="148"/>
      <c r="H2" s="148"/>
      <c r="I2" s="148"/>
      <c r="J2" s="148"/>
      <c r="K2" s="148"/>
      <c r="L2" s="148"/>
      <c r="M2" s="148"/>
      <c r="N2" s="148"/>
      <c r="O2" s="148"/>
      <c r="P2" s="148"/>
    </row>
    <row r="3" spans="1:28" ht="20.100000000000001" customHeight="1" thickBot="1">
      <c r="A3" s="344" t="s">
        <v>6</v>
      </c>
      <c r="B3" s="494" t="s">
        <v>149</v>
      </c>
      <c r="C3" s="495"/>
      <c r="D3" s="495"/>
      <c r="E3" s="495"/>
      <c r="F3" s="495"/>
      <c r="G3" s="495"/>
      <c r="H3" s="495"/>
      <c r="I3" s="496"/>
      <c r="J3" s="148"/>
      <c r="K3" s="344" t="s">
        <v>8</v>
      </c>
      <c r="L3" s="494" t="s">
        <v>156</v>
      </c>
      <c r="M3" s="495"/>
      <c r="N3" s="495"/>
      <c r="O3" s="495"/>
      <c r="P3" s="495"/>
      <c r="Q3" s="495"/>
      <c r="R3" s="495"/>
      <c r="S3" s="496"/>
    </row>
    <row r="4" spans="1:28" ht="5.0999999999999996" customHeight="1">
      <c r="A4" s="148"/>
      <c r="B4" s="148"/>
      <c r="C4" s="148"/>
      <c r="D4" s="148"/>
      <c r="E4" s="148"/>
      <c r="F4" s="148"/>
      <c r="G4" s="148"/>
      <c r="H4" s="148"/>
      <c r="I4" s="148"/>
      <c r="J4" s="148"/>
      <c r="K4" s="148"/>
      <c r="L4" s="148"/>
      <c r="M4" s="148"/>
      <c r="N4" s="148"/>
      <c r="O4" s="148"/>
      <c r="P4" s="148"/>
    </row>
    <row r="5" spans="1:28" ht="12.95" customHeight="1">
      <c r="A5" s="501" t="s">
        <v>10</v>
      </c>
      <c r="B5" s="502"/>
      <c r="C5" s="505" t="s">
        <v>11</v>
      </c>
      <c r="D5" s="497" t="s">
        <v>12</v>
      </c>
      <c r="E5" s="498"/>
      <c r="F5" s="498"/>
      <c r="G5" s="499"/>
      <c r="H5" s="343" t="s">
        <v>19</v>
      </c>
      <c r="I5" s="343" t="s">
        <v>13</v>
      </c>
      <c r="J5" s="148"/>
      <c r="K5" s="501" t="s">
        <v>10</v>
      </c>
      <c r="L5" s="502"/>
      <c r="M5" s="505" t="s">
        <v>11</v>
      </c>
      <c r="N5" s="497" t="s">
        <v>12</v>
      </c>
      <c r="O5" s="498"/>
      <c r="P5" s="498"/>
      <c r="Q5" s="499"/>
      <c r="R5" s="343" t="s">
        <v>19</v>
      </c>
      <c r="S5" s="343" t="s">
        <v>13</v>
      </c>
    </row>
    <row r="6" spans="1:28" ht="12.95" customHeight="1">
      <c r="A6" s="503" t="s">
        <v>14</v>
      </c>
      <c r="B6" s="504"/>
      <c r="C6" s="506"/>
      <c r="D6" s="342" t="s">
        <v>15</v>
      </c>
      <c r="E6" s="341" t="s">
        <v>16</v>
      </c>
      <c r="F6" s="341" t="s">
        <v>17</v>
      </c>
      <c r="G6" s="340" t="s">
        <v>18</v>
      </c>
      <c r="H6" s="339" t="s">
        <v>430</v>
      </c>
      <c r="I6" s="339" t="s">
        <v>20</v>
      </c>
      <c r="J6" s="148"/>
      <c r="K6" s="503" t="s">
        <v>14</v>
      </c>
      <c r="L6" s="504"/>
      <c r="M6" s="506"/>
      <c r="N6" s="342" t="s">
        <v>15</v>
      </c>
      <c r="O6" s="341" t="s">
        <v>16</v>
      </c>
      <c r="P6" s="341" t="s">
        <v>17</v>
      </c>
      <c r="Q6" s="340" t="s">
        <v>18</v>
      </c>
      <c r="R6" s="339" t="s">
        <v>430</v>
      </c>
      <c r="S6" s="339" t="s">
        <v>20</v>
      </c>
    </row>
    <row r="7" spans="1:28" ht="5.0999999999999996" customHeight="1" thickBot="1">
      <c r="C7" s="148"/>
      <c r="D7" s="148"/>
      <c r="E7" s="148"/>
      <c r="F7" s="148"/>
      <c r="G7" s="148"/>
      <c r="H7" s="148"/>
      <c r="I7" s="148"/>
      <c r="J7" s="148"/>
      <c r="K7" s="151"/>
      <c r="L7" s="151"/>
      <c r="M7" s="148"/>
      <c r="N7" s="148"/>
      <c r="O7" s="148"/>
      <c r="P7" s="148"/>
    </row>
    <row r="8" spans="1:28" ht="12.95" customHeight="1" thickTop="1">
      <c r="A8" s="479" t="str">
        <f>DGET('20.meD-vpB'!$A$106:$E$266,"příjmení",A92:A93)</f>
        <v>BERNÁTEK</v>
      </c>
      <c r="B8" s="480"/>
      <c r="C8" s="330" t="s">
        <v>428</v>
      </c>
      <c r="D8" s="337">
        <v>141</v>
      </c>
      <c r="E8" s="336">
        <v>70</v>
      </c>
      <c r="F8" s="336">
        <v>3</v>
      </c>
      <c r="G8" s="335">
        <f>IF(ISBLANK(D8),"",D8+E8)</f>
        <v>211</v>
      </c>
      <c r="H8" s="326">
        <f>IF(ISNUMBER(G8),IF(G8&gt;Q8,1,IF(G8=Q8,0.5,0)),"")</f>
        <v>0</v>
      </c>
      <c r="I8" s="338" t="s">
        <v>429</v>
      </c>
      <c r="J8" s="148"/>
      <c r="K8" s="479" t="str">
        <f>DGET('20.meD-vpB'!$A$106:$E$266,"příjmení",K92:K93)</f>
        <v>MUSIL</v>
      </c>
      <c r="L8" s="480"/>
      <c r="M8" s="330" t="s">
        <v>428</v>
      </c>
      <c r="N8" s="337">
        <v>148</v>
      </c>
      <c r="O8" s="336">
        <v>72</v>
      </c>
      <c r="P8" s="336">
        <v>0</v>
      </c>
      <c r="Q8" s="335">
        <f>IF(ISBLANK(N8),"",N8+O8)</f>
        <v>220</v>
      </c>
      <c r="R8" s="326">
        <f>IF(ISNUMBER(Q8),IF(G8&lt;Q8,1,IF(G8=Q8,0.5,0)),"")</f>
        <v>1</v>
      </c>
      <c r="S8" s="320"/>
    </row>
    <row r="9" spans="1:28" ht="12.95" customHeight="1" thickBot="1">
      <c r="A9" s="481"/>
      <c r="B9" s="482"/>
      <c r="C9" s="325" t="s">
        <v>427</v>
      </c>
      <c r="D9" s="324">
        <v>138</v>
      </c>
      <c r="E9" s="323">
        <v>54</v>
      </c>
      <c r="F9" s="323">
        <v>5</v>
      </c>
      <c r="G9" s="322">
        <f>IF(ISBLANK(D9),"",D9+E9)</f>
        <v>192</v>
      </c>
      <c r="H9" s="321">
        <f>IF(ISNUMBER(G9),IF(G9&gt;Q9,1,IF(G9=Q9,0.5,0)),"")</f>
        <v>0</v>
      </c>
      <c r="I9" s="334">
        <f>IF(COUNT(Q12),SUM(G12-Q12),"")</f>
        <v>-65</v>
      </c>
      <c r="J9" s="148"/>
      <c r="K9" s="481"/>
      <c r="L9" s="482"/>
      <c r="M9" s="325" t="s">
        <v>427</v>
      </c>
      <c r="N9" s="324">
        <v>159</v>
      </c>
      <c r="O9" s="323">
        <v>89</v>
      </c>
      <c r="P9" s="323">
        <v>0</v>
      </c>
      <c r="Q9" s="322">
        <f>IF(ISBLANK(N9),"",N9+O9)</f>
        <v>248</v>
      </c>
      <c r="R9" s="321">
        <f>IF(ISNUMBER(Q9),IF(G9&lt;Q9,1,IF(G9=Q9,0.5,0)),"")</f>
        <v>1</v>
      </c>
      <c r="S9" s="320"/>
    </row>
    <row r="10" spans="1:28" ht="9.9499999999999993" customHeight="1" thickTop="1">
      <c r="A10" s="475" t="str">
        <f>DGET('20.meD-vpB'!$A$106:$E$266,"jméno",A92:A93)</f>
        <v>Bedřich</v>
      </c>
      <c r="B10" s="476"/>
      <c r="C10" s="319"/>
      <c r="D10" s="318"/>
      <c r="E10" s="318"/>
      <c r="F10" s="318"/>
      <c r="G10" s="318"/>
      <c r="H10" s="318"/>
      <c r="I10" s="317"/>
      <c r="J10" s="148"/>
      <c r="K10" s="475" t="str">
        <f>DGET('20.meD-vpB'!$A$106:$E$266,"jméno",K92:K93)</f>
        <v>Ladislav</v>
      </c>
      <c r="L10" s="476"/>
      <c r="M10" s="319"/>
      <c r="N10" s="318"/>
      <c r="O10" s="318"/>
      <c r="P10" s="318"/>
      <c r="Q10" s="318"/>
      <c r="R10" s="318"/>
      <c r="S10" s="317"/>
    </row>
    <row r="11" spans="1:28" ht="9.9499999999999993" customHeight="1" thickBot="1">
      <c r="A11" s="477"/>
      <c r="B11" s="478"/>
      <c r="C11" s="316"/>
      <c r="D11" s="315"/>
      <c r="E11" s="315"/>
      <c r="F11" s="315"/>
      <c r="G11" s="314"/>
      <c r="H11" s="314"/>
      <c r="I11" s="473">
        <f>IF(ISNUMBER(G12),IF(G12&gt;Q12,1,IF(G12=Q12,0.5,0)),"")</f>
        <v>0</v>
      </c>
      <c r="J11" s="148"/>
      <c r="K11" s="477"/>
      <c r="L11" s="478"/>
      <c r="M11" s="316"/>
      <c r="N11" s="315"/>
      <c r="O11" s="315"/>
      <c r="P11" s="315"/>
      <c r="Q11" s="314"/>
      <c r="R11" s="314"/>
      <c r="S11" s="473">
        <f>IF(ISNUMBER(Q12),IF(G12&lt;Q12,1,IF(G12=Q12,0.5,0)),"")</f>
        <v>1</v>
      </c>
    </row>
    <row r="12" spans="1:28" ht="15.95" customHeight="1" thickBot="1">
      <c r="A12" s="512">
        <v>926</v>
      </c>
      <c r="B12" s="513"/>
      <c r="C12" s="312" t="s">
        <v>18</v>
      </c>
      <c r="D12" s="313">
        <f>IF(ISNUMBER(D8),SUM(D8:D11),"")</f>
        <v>279</v>
      </c>
      <c r="E12" s="310">
        <f>IF(ISNUMBER(E8),SUM(E8:E11),"")</f>
        <v>124</v>
      </c>
      <c r="F12" s="309">
        <f>IF(ISNUMBER(F8),SUM(F8:F11),"")</f>
        <v>8</v>
      </c>
      <c r="G12" s="308">
        <f>IF(ISNUMBER(G8),SUM(G8:G11),"")</f>
        <v>403</v>
      </c>
      <c r="H12" s="307">
        <f>IF(ISNUMBER($G12),SUM(H8:H11),"")</f>
        <v>0</v>
      </c>
      <c r="I12" s="474"/>
      <c r="J12" s="148"/>
      <c r="K12" s="485">
        <v>13398</v>
      </c>
      <c r="L12" s="486"/>
      <c r="M12" s="312" t="s">
        <v>18</v>
      </c>
      <c r="N12" s="311">
        <f>IF(ISNUMBER(N8),SUM(N8:N11),"")</f>
        <v>307</v>
      </c>
      <c r="O12" s="333">
        <f>IF(ISNUMBER(O8),SUM(O8:O11),"")</f>
        <v>161</v>
      </c>
      <c r="P12" s="309">
        <f>IF(ISNUMBER(P8),SUM(P8:P11),"")</f>
        <v>0</v>
      </c>
      <c r="Q12" s="308">
        <f>IF(ISNUMBER(Q8),SUM(Q8:Q11),"")</f>
        <v>468</v>
      </c>
      <c r="R12" s="307">
        <f>IF(ISNUMBER($Q12),SUM(R7:R11),"")</f>
        <v>2</v>
      </c>
      <c r="S12" s="474"/>
    </row>
    <row r="13" spans="1:28" ht="12.95" customHeight="1" thickTop="1">
      <c r="A13" s="479" t="str">
        <f>DGET('20.meD-vpB'!$A$106:$E$266,"příjmení",A94:A95)</f>
        <v>ŠOSTÝ</v>
      </c>
      <c r="B13" s="480"/>
      <c r="C13" s="330" t="s">
        <v>428</v>
      </c>
      <c r="D13" s="329">
        <v>147</v>
      </c>
      <c r="E13" s="328">
        <v>60</v>
      </c>
      <c r="F13" s="328">
        <v>2</v>
      </c>
      <c r="G13" s="327">
        <f>IF(ISBLANK(D13),"",D13+E13)</f>
        <v>207</v>
      </c>
      <c r="H13" s="326">
        <f>IF(ISNUMBER(G13),IF(G13&gt;Q13,1,IF(G13=Q13,0.5,0)),"")</f>
        <v>1</v>
      </c>
      <c r="I13" s="483">
        <f>IF(COUNT(Q17),SUM(I9+G17-Q17),"")</f>
        <v>-54</v>
      </c>
      <c r="J13" s="148"/>
      <c r="K13" s="479" t="str">
        <f>DGET('20.meD-vpB'!$A$106:$E$266,"příjmení",K94:K95)</f>
        <v xml:space="preserve">KAPAL </v>
      </c>
      <c r="L13" s="480"/>
      <c r="M13" s="330" t="s">
        <v>428</v>
      </c>
      <c r="N13" s="329">
        <v>143</v>
      </c>
      <c r="O13" s="328">
        <v>63</v>
      </c>
      <c r="P13" s="328">
        <v>5</v>
      </c>
      <c r="Q13" s="327">
        <f>IF(ISBLANK(N13),"",N13+O13)</f>
        <v>206</v>
      </c>
      <c r="R13" s="326">
        <f>IF(ISNUMBER(Q13),IF(G13&lt;Q13,1,IF(G13=Q13,0.5,0)),"")</f>
        <v>0</v>
      </c>
      <c r="S13" s="320"/>
    </row>
    <row r="14" spans="1:28" ht="12.95" customHeight="1" thickBot="1">
      <c r="A14" s="481"/>
      <c r="B14" s="482"/>
      <c r="C14" s="325" t="s">
        <v>427</v>
      </c>
      <c r="D14" s="324">
        <v>156</v>
      </c>
      <c r="E14" s="323">
        <v>78</v>
      </c>
      <c r="F14" s="323">
        <v>2</v>
      </c>
      <c r="G14" s="322">
        <f>IF(ISBLANK(D14),"",D14+E14)</f>
        <v>234</v>
      </c>
      <c r="H14" s="321">
        <f>IF(ISNUMBER(G14),IF(G14&gt;Q14,1,IF(G14=Q14,0.5,0)),"")</f>
        <v>1</v>
      </c>
      <c r="I14" s="484"/>
      <c r="J14" s="148"/>
      <c r="K14" s="481"/>
      <c r="L14" s="482"/>
      <c r="M14" s="325" t="s">
        <v>427</v>
      </c>
      <c r="N14" s="324">
        <v>146</v>
      </c>
      <c r="O14" s="323">
        <v>78</v>
      </c>
      <c r="P14" s="323">
        <v>1</v>
      </c>
      <c r="Q14" s="322">
        <f>IF(ISBLANK(N14),"",N14+O14)</f>
        <v>224</v>
      </c>
      <c r="R14" s="321">
        <f>IF(ISNUMBER(Q14),IF(G14&lt;Q14,1,IF(G14=Q14,0.5,0)),"")</f>
        <v>0</v>
      </c>
      <c r="S14" s="320"/>
    </row>
    <row r="15" spans="1:28" ht="9.9499999999999993" customHeight="1" thickTop="1">
      <c r="A15" s="475" t="str">
        <f>DGET('20.meD-vpB'!$A$106:$E$266,"jméno",A94:A95)</f>
        <v>Miroslav</v>
      </c>
      <c r="B15" s="476"/>
      <c r="C15" s="319"/>
      <c r="D15" s="318"/>
      <c r="E15" s="318"/>
      <c r="F15" s="318"/>
      <c r="G15" s="318"/>
      <c r="H15" s="318"/>
      <c r="I15" s="317"/>
      <c r="J15" s="148"/>
      <c r="K15" s="475" t="str">
        <f>DGET('20.meD-vpB'!$A$106:$E$266,"jméno",K94:K95)</f>
        <v>Petr</v>
      </c>
      <c r="L15" s="476"/>
      <c r="M15" s="319"/>
      <c r="N15" s="318"/>
      <c r="O15" s="318"/>
      <c r="P15" s="318"/>
      <c r="Q15" s="318"/>
      <c r="R15" s="318"/>
      <c r="S15" s="317"/>
    </row>
    <row r="16" spans="1:28" ht="9.9499999999999993" customHeight="1" thickBot="1">
      <c r="A16" s="477"/>
      <c r="B16" s="478"/>
      <c r="C16" s="316"/>
      <c r="D16" s="315"/>
      <c r="E16" s="315"/>
      <c r="F16" s="315"/>
      <c r="G16" s="314"/>
      <c r="H16" s="314"/>
      <c r="I16" s="473">
        <f>IF(ISNUMBER(G17),IF(G17&gt;Q17,1,IF(G17=Q17,0.5,0)),"")</f>
        <v>1</v>
      </c>
      <c r="J16" s="148"/>
      <c r="K16" s="477"/>
      <c r="L16" s="478"/>
      <c r="M16" s="316"/>
      <c r="N16" s="315"/>
      <c r="O16" s="315"/>
      <c r="P16" s="315"/>
      <c r="Q16" s="314"/>
      <c r="R16" s="314"/>
      <c r="S16" s="473">
        <f>IF(ISNUMBER(Q17),IF(G17&lt;Q17,1,IF(G17=Q17,0.5,0)),"")</f>
        <v>0</v>
      </c>
    </row>
    <row r="17" spans="1:19" ht="15.95" customHeight="1" thickBot="1">
      <c r="A17" s="512">
        <v>17154</v>
      </c>
      <c r="B17" s="513"/>
      <c r="C17" s="312" t="s">
        <v>18</v>
      </c>
      <c r="D17" s="311">
        <f>IF(ISNUMBER(D13),SUM(D13:D16),"")</f>
        <v>303</v>
      </c>
      <c r="E17" s="310">
        <f>IF(ISNUMBER(E13),SUM(E13:E16),"")</f>
        <v>138</v>
      </c>
      <c r="F17" s="309">
        <f>IF(ISNUMBER(F13),SUM(F13:F16),"")</f>
        <v>4</v>
      </c>
      <c r="G17" s="308">
        <f>IF(ISNUMBER(G13),SUM(G13:G16),"")</f>
        <v>441</v>
      </c>
      <c r="H17" s="307">
        <f>IF(ISNUMBER($G17),SUM(H13:H16),"")</f>
        <v>2</v>
      </c>
      <c r="I17" s="474"/>
      <c r="J17" s="148"/>
      <c r="K17" s="487">
        <v>2590</v>
      </c>
      <c r="L17" s="486"/>
      <c r="M17" s="312" t="s">
        <v>18</v>
      </c>
      <c r="N17" s="313">
        <f>IF(ISNUMBER(N13),SUM(N13:N16),"")</f>
        <v>289</v>
      </c>
      <c r="O17" s="310">
        <f>IF(ISNUMBER(O13),SUM(O13:O16),"")</f>
        <v>141</v>
      </c>
      <c r="P17" s="309">
        <f>IF(ISNUMBER(P13),SUM(P13:P16),"")</f>
        <v>6</v>
      </c>
      <c r="Q17" s="308">
        <f>IF(ISNUMBER(Q13),SUM(Q13:Q16),"")</f>
        <v>430</v>
      </c>
      <c r="R17" s="307">
        <f>IF(ISNUMBER($Q17),SUM(R13:R16),"")</f>
        <v>0</v>
      </c>
      <c r="S17" s="474"/>
    </row>
    <row r="18" spans="1:19" ht="12.95" customHeight="1" thickTop="1">
      <c r="A18" s="479" t="str">
        <f>DGET('20.meD-vpB'!$A$106:$E$266,"příjmení",A96:A97)</f>
        <v>BOHÁČ</v>
      </c>
      <c r="B18" s="480"/>
      <c r="C18" s="330" t="s">
        <v>428</v>
      </c>
      <c r="D18" s="329">
        <v>134</v>
      </c>
      <c r="E18" s="328">
        <v>53</v>
      </c>
      <c r="F18" s="328">
        <v>7</v>
      </c>
      <c r="G18" s="327">
        <f>IF(ISBLANK(D18),"",D18+E18)</f>
        <v>187</v>
      </c>
      <c r="H18" s="326">
        <f>IF(ISNUMBER(G18),IF(G18&gt;Q18,1,IF(G18=Q18,0.5,0)),"")</f>
        <v>0</v>
      </c>
      <c r="I18" s="483">
        <f>IF(COUNT(Q22),SUM(I13+G22-Q22),"")</f>
        <v>-60</v>
      </c>
      <c r="J18" s="148"/>
      <c r="K18" s="479" t="str">
        <f>DGET('20.meD-vpB'!$A$106:$E$266,"příjmení",K96:K97)</f>
        <v>VÁCLAVKOVÁ</v>
      </c>
      <c r="L18" s="480"/>
      <c r="M18" s="330" t="s">
        <v>428</v>
      </c>
      <c r="N18" s="329">
        <v>142</v>
      </c>
      <c r="O18" s="328">
        <v>71</v>
      </c>
      <c r="P18" s="328">
        <v>1</v>
      </c>
      <c r="Q18" s="327">
        <f>IF(ISBLANK(N18),"",N18+O18)</f>
        <v>213</v>
      </c>
      <c r="R18" s="326">
        <f>IF(ISNUMBER(Q18),IF(G18&lt;Q18,1,IF(G18=Q18,0.5,0)),"")</f>
        <v>1</v>
      </c>
      <c r="S18" s="320"/>
    </row>
    <row r="19" spans="1:19" ht="12.95" customHeight="1" thickBot="1">
      <c r="A19" s="481"/>
      <c r="B19" s="482"/>
      <c r="C19" s="325" t="s">
        <v>427</v>
      </c>
      <c r="D19" s="324">
        <v>147</v>
      </c>
      <c r="E19" s="323">
        <v>63</v>
      </c>
      <c r="F19" s="323">
        <v>1</v>
      </c>
      <c r="G19" s="322">
        <f>IF(ISBLANK(D19),"",D19+E19)</f>
        <v>210</v>
      </c>
      <c r="H19" s="321">
        <f>IF(ISNUMBER(G19),IF(G19&gt;Q19,1,IF(G19=Q19,0.5,0)),"")</f>
        <v>1</v>
      </c>
      <c r="I19" s="484"/>
      <c r="J19" s="148"/>
      <c r="K19" s="481"/>
      <c r="L19" s="482"/>
      <c r="M19" s="325" t="s">
        <v>427</v>
      </c>
      <c r="N19" s="324">
        <v>131</v>
      </c>
      <c r="O19" s="323">
        <v>59</v>
      </c>
      <c r="P19" s="323">
        <v>2</v>
      </c>
      <c r="Q19" s="322">
        <f>IF(ISBLANK(N19),"",N19+O19)</f>
        <v>190</v>
      </c>
      <c r="R19" s="321">
        <f>IF(ISNUMBER(Q19),IF(G19&lt;Q19,1,IF(G19=Q19,0.5,0)),"")</f>
        <v>0</v>
      </c>
      <c r="S19" s="320"/>
    </row>
    <row r="20" spans="1:19" ht="9.9499999999999993" customHeight="1" thickTop="1">
      <c r="A20" s="475" t="str">
        <f>DGET('20.meD-vpB'!$A$106:$E$266,"jméno",A96:A97)</f>
        <v>Zdeněk</v>
      </c>
      <c r="B20" s="476"/>
      <c r="C20" s="319"/>
      <c r="D20" s="318"/>
      <c r="E20" s="318"/>
      <c r="F20" s="318"/>
      <c r="G20" s="318"/>
      <c r="H20" s="318"/>
      <c r="I20" s="317"/>
      <c r="J20" s="148"/>
      <c r="K20" s="475" t="str">
        <f>DGET('20.meD-vpB'!$A$106:$E$266,"jméno",K96:K97)</f>
        <v>Eva</v>
      </c>
      <c r="L20" s="476"/>
      <c r="M20" s="319"/>
      <c r="N20" s="318"/>
      <c r="O20" s="318"/>
      <c r="P20" s="318"/>
      <c r="Q20" s="318"/>
      <c r="R20" s="318"/>
      <c r="S20" s="317"/>
    </row>
    <row r="21" spans="1:19" ht="9.9499999999999993" customHeight="1" thickBot="1">
      <c r="A21" s="477"/>
      <c r="B21" s="478"/>
      <c r="C21" s="316"/>
      <c r="D21" s="315"/>
      <c r="E21" s="315"/>
      <c r="F21" s="315"/>
      <c r="G21" s="314"/>
      <c r="H21" s="314"/>
      <c r="I21" s="473">
        <f>IF(ISNUMBER(G22),IF(G22&gt;Q22,1,IF(G22=Q22,0.5,0)),"")</f>
        <v>0</v>
      </c>
      <c r="J21" s="148"/>
      <c r="K21" s="477"/>
      <c r="L21" s="478"/>
      <c r="M21" s="316"/>
      <c r="N21" s="315"/>
      <c r="O21" s="315"/>
      <c r="P21" s="315"/>
      <c r="Q21" s="314"/>
      <c r="R21" s="314"/>
      <c r="S21" s="473">
        <f>IF(ISNUMBER(Q22),IF(G22&lt;Q22,1,IF(G22=Q22,0.5,0)),"")</f>
        <v>1</v>
      </c>
    </row>
    <row r="22" spans="1:19" ht="15.95" customHeight="1" thickBot="1">
      <c r="A22" s="487">
        <v>23351</v>
      </c>
      <c r="B22" s="491"/>
      <c r="C22" s="312" t="s">
        <v>18</v>
      </c>
      <c r="D22" s="313">
        <f>IF(ISNUMBER(D18),SUM(D18:D21),"")</f>
        <v>281</v>
      </c>
      <c r="E22" s="310">
        <f>IF(ISNUMBER(E18),SUM(E18:E21),"")</f>
        <v>116</v>
      </c>
      <c r="F22" s="309">
        <f>IF(ISNUMBER(F18),SUM(F18:F21),"")</f>
        <v>8</v>
      </c>
      <c r="G22" s="308">
        <f>IF(ISNUMBER(G18),SUM(G18:G21),"")</f>
        <v>397</v>
      </c>
      <c r="H22" s="307">
        <f>IF(ISNUMBER($G22),SUM(H18:H21),"")</f>
        <v>1</v>
      </c>
      <c r="I22" s="474"/>
      <c r="J22" s="148"/>
      <c r="K22" s="487">
        <v>24715</v>
      </c>
      <c r="L22" s="486"/>
      <c r="M22" s="312" t="s">
        <v>18</v>
      </c>
      <c r="N22" s="313">
        <f>IF(ISNUMBER(N18),SUM(N18:N21),"")</f>
        <v>273</v>
      </c>
      <c r="O22" s="310">
        <f>IF(ISNUMBER(O18),SUM(O18:O21),"")</f>
        <v>130</v>
      </c>
      <c r="P22" s="309">
        <f>IF(ISNUMBER(P18),SUM(P18:P21),"")</f>
        <v>3</v>
      </c>
      <c r="Q22" s="308">
        <f>IF(ISNUMBER(Q18),SUM(Q18:Q21),"")</f>
        <v>403</v>
      </c>
      <c r="R22" s="307">
        <f>IF(ISNUMBER($Q22),SUM(R18:R21),"")</f>
        <v>1</v>
      </c>
      <c r="S22" s="474"/>
    </row>
    <row r="23" spans="1:19" ht="12.95" customHeight="1" thickTop="1">
      <c r="A23" s="479" t="str">
        <f>DGET('20.meD-vpB'!$A$106:$E$266,"příjmení",A98:A99)</f>
        <v>DVOŘÁK</v>
      </c>
      <c r="B23" s="480"/>
      <c r="C23" s="330" t="s">
        <v>428</v>
      </c>
      <c r="D23" s="329">
        <v>138</v>
      </c>
      <c r="E23" s="328">
        <v>78</v>
      </c>
      <c r="F23" s="328">
        <v>2</v>
      </c>
      <c r="G23" s="327">
        <f>IF(ISBLANK(D23),"",D23+E23)</f>
        <v>216</v>
      </c>
      <c r="H23" s="326">
        <f>IF(ISNUMBER(G23),IF(G23&gt;Q23,1,IF(G23=Q23,0.5,0)),"")</f>
        <v>0</v>
      </c>
      <c r="I23" s="483">
        <f>IF(COUNT(Q27),SUM(I18+G27-Q27),"")</f>
        <v>-79</v>
      </c>
      <c r="J23" s="148"/>
      <c r="K23" s="479" t="str">
        <f>DGET('20.meD-vpB'!$A$106:$E$266,"příjmení",K98:K99)</f>
        <v xml:space="preserve">SOMOLÍKOVÁ </v>
      </c>
      <c r="L23" s="480"/>
      <c r="M23" s="330" t="s">
        <v>428</v>
      </c>
      <c r="N23" s="329">
        <v>159</v>
      </c>
      <c r="O23" s="328">
        <v>69</v>
      </c>
      <c r="P23" s="328">
        <v>2</v>
      </c>
      <c r="Q23" s="327">
        <f>IF(ISBLANK(N23),"",N23+O23)</f>
        <v>228</v>
      </c>
      <c r="R23" s="326">
        <f>IF(ISNUMBER(Q23),IF(G23&lt;Q23,1,IF(G23=Q23,0.5,0)),"")</f>
        <v>1</v>
      </c>
      <c r="S23" s="320"/>
    </row>
    <row r="24" spans="1:19" ht="12.95" customHeight="1" thickBot="1">
      <c r="A24" s="481"/>
      <c r="B24" s="482"/>
      <c r="C24" s="325" t="s">
        <v>427</v>
      </c>
      <c r="D24" s="324">
        <v>146</v>
      </c>
      <c r="E24" s="323">
        <v>54</v>
      </c>
      <c r="F24" s="323">
        <v>7</v>
      </c>
      <c r="G24" s="322">
        <f>IF(ISBLANK(D24),"",D24+E24)</f>
        <v>200</v>
      </c>
      <c r="H24" s="321">
        <f>IF(ISNUMBER(G24),IF(G24&gt;Q24,1,IF(G24=Q24,0.5,0)),"")</f>
        <v>0</v>
      </c>
      <c r="I24" s="484"/>
      <c r="J24" s="148"/>
      <c r="K24" s="481"/>
      <c r="L24" s="482"/>
      <c r="M24" s="325" t="s">
        <v>427</v>
      </c>
      <c r="N24" s="324">
        <v>135</v>
      </c>
      <c r="O24" s="323">
        <v>72</v>
      </c>
      <c r="P24" s="323">
        <v>2</v>
      </c>
      <c r="Q24" s="322">
        <f>IF(ISBLANK(N24),"",N24+O24)</f>
        <v>207</v>
      </c>
      <c r="R24" s="321">
        <f>IF(ISNUMBER(Q24),IF(G24&lt;Q24,1,IF(G24=Q24,0.5,0)),"")</f>
        <v>1</v>
      </c>
      <c r="S24" s="320"/>
    </row>
    <row r="25" spans="1:19" ht="9.9499999999999993" customHeight="1" thickTop="1">
      <c r="A25" s="475" t="str">
        <f>DGET('20.meD-vpB'!$A$106:$E$266,"jméno",A98:A99)</f>
        <v>Vladimír</v>
      </c>
      <c r="B25" s="476"/>
      <c r="C25" s="331"/>
      <c r="D25" s="318"/>
      <c r="E25" s="318"/>
      <c r="F25" s="318"/>
      <c r="G25" s="318"/>
      <c r="H25" s="318"/>
      <c r="I25" s="317"/>
      <c r="J25" s="148"/>
      <c r="K25" s="475" t="str">
        <f>DGET('20.meD-vpB'!$A$106:$E$266,"jméno",K98:K99)</f>
        <v>Emílie</v>
      </c>
      <c r="L25" s="476"/>
      <c r="M25" s="319"/>
      <c r="N25" s="318"/>
      <c r="O25" s="318"/>
      <c r="P25" s="318"/>
      <c r="Q25" s="318"/>
      <c r="R25" s="318"/>
      <c r="S25" s="317"/>
    </row>
    <row r="26" spans="1:19" ht="9.9499999999999993" customHeight="1" thickBot="1">
      <c r="A26" s="477"/>
      <c r="B26" s="478"/>
      <c r="C26" s="316"/>
      <c r="D26" s="315"/>
      <c r="E26" s="315"/>
      <c r="F26" s="315"/>
      <c r="G26" s="314"/>
      <c r="H26" s="314"/>
      <c r="I26" s="473">
        <f>IF(ISNUMBER(G27),IF(G27&gt;Q27,1,IF(G27=Q27,0.5,0)),"")</f>
        <v>0</v>
      </c>
      <c r="J26" s="148"/>
      <c r="K26" s="477"/>
      <c r="L26" s="478"/>
      <c r="M26" s="316"/>
      <c r="N26" s="315"/>
      <c r="O26" s="315"/>
      <c r="P26" s="315"/>
      <c r="Q26" s="314"/>
      <c r="R26" s="314"/>
      <c r="S26" s="473">
        <f>IF(ISNUMBER(Q27),IF(G27&lt;Q27,1,IF(G27=Q27,0.5,0)),"")</f>
        <v>1</v>
      </c>
    </row>
    <row r="27" spans="1:19" ht="15.95" customHeight="1" thickBot="1">
      <c r="A27" s="487">
        <v>23581</v>
      </c>
      <c r="B27" s="491"/>
      <c r="C27" s="312" t="s">
        <v>18</v>
      </c>
      <c r="D27" s="313">
        <f>IF(ISNUMBER(D23),SUM(D23:D26),"")</f>
        <v>284</v>
      </c>
      <c r="E27" s="310">
        <f>IF(ISNUMBER(E23),SUM(E23:E26),"")</f>
        <v>132</v>
      </c>
      <c r="F27" s="309">
        <f>IF(ISNUMBER(F23),SUM(F23:F26),"")</f>
        <v>9</v>
      </c>
      <c r="G27" s="308">
        <f>IF(ISNUMBER(G23),SUM(G23:G26),"")</f>
        <v>416</v>
      </c>
      <c r="H27" s="307">
        <f>IF(ISNUMBER($G27),SUM(H23:H26),"")</f>
        <v>0</v>
      </c>
      <c r="I27" s="474"/>
      <c r="J27" s="148"/>
      <c r="K27" s="487">
        <v>20059</v>
      </c>
      <c r="L27" s="486"/>
      <c r="M27" s="312" t="s">
        <v>18</v>
      </c>
      <c r="N27" s="313">
        <f>IF(ISNUMBER(N23),SUM(N23:N26),"")</f>
        <v>294</v>
      </c>
      <c r="O27" s="310">
        <f>IF(ISNUMBER(O23),SUM(O23:O26),"")</f>
        <v>141</v>
      </c>
      <c r="P27" s="309">
        <f>IF(ISNUMBER(P23),SUM(P23:P26),"")</f>
        <v>4</v>
      </c>
      <c r="Q27" s="308">
        <f>IF(ISNUMBER(Q23),SUM(Q23:Q26),"")</f>
        <v>435</v>
      </c>
      <c r="R27" s="307">
        <f>IF(ISNUMBER($Q27),SUM(R23:R26),"")</f>
        <v>2</v>
      </c>
      <c r="S27" s="474"/>
    </row>
    <row r="28" spans="1:19" ht="12.95" customHeight="1" thickTop="1">
      <c r="A28" s="479" t="str">
        <f>DGET('20.meD-vpB'!$A$106:$E$266,"příjmení",A100:A101)</f>
        <v>POZNER</v>
      </c>
      <c r="B28" s="480"/>
      <c r="C28" s="330" t="s">
        <v>428</v>
      </c>
      <c r="D28" s="329">
        <v>138</v>
      </c>
      <c r="E28" s="328">
        <v>63</v>
      </c>
      <c r="F28" s="328">
        <v>4</v>
      </c>
      <c r="G28" s="327">
        <f>IF(ISBLANK(D28),"",D28+E28)</f>
        <v>201</v>
      </c>
      <c r="H28" s="326">
        <f>IF(ISNUMBER(G28),IF(G28&gt;Q28,1,IF(G28=Q28,0.5,0)),"")</f>
        <v>0</v>
      </c>
      <c r="I28" s="483">
        <f>IF(COUNT(Q32),SUM(I23+G32-Q32),"")</f>
        <v>-122</v>
      </c>
      <c r="J28" s="148"/>
      <c r="K28" s="481" t="str">
        <f>DGET('20.meD-vpB'!$A$106:$E$266,"příjmení",K100:K101)</f>
        <v>ZACHAŘ</v>
      </c>
      <c r="L28" s="482"/>
      <c r="M28" s="330" t="s">
        <v>428</v>
      </c>
      <c r="N28" s="329">
        <v>149</v>
      </c>
      <c r="O28" s="328">
        <v>61</v>
      </c>
      <c r="P28" s="328">
        <v>0</v>
      </c>
      <c r="Q28" s="327">
        <f>IF(ISBLANK(N28),"",N28+O28)</f>
        <v>210</v>
      </c>
      <c r="R28" s="326">
        <f>IF(ISNUMBER(Q28),IF(G28&lt;Q28,1,IF(G28=Q28,0.5,0)),"")</f>
        <v>1</v>
      </c>
      <c r="S28" s="320"/>
    </row>
    <row r="29" spans="1:19" ht="12.95" customHeight="1" thickBot="1">
      <c r="A29" s="481"/>
      <c r="B29" s="482"/>
      <c r="C29" s="325" t="s">
        <v>427</v>
      </c>
      <c r="D29" s="324">
        <v>152</v>
      </c>
      <c r="E29" s="323">
        <v>41</v>
      </c>
      <c r="F29" s="323">
        <v>5</v>
      </c>
      <c r="G29" s="322">
        <f>IF(ISBLANK(D29),"",D29+E29)</f>
        <v>193</v>
      </c>
      <c r="H29" s="321">
        <f>IF(ISNUMBER(G29),IF(G29&gt;Q29,1,IF(G29=Q29,0.5,0)),"")</f>
        <v>0</v>
      </c>
      <c r="I29" s="484"/>
      <c r="J29" s="148"/>
      <c r="K29" s="481"/>
      <c r="L29" s="482"/>
      <c r="M29" s="325" t="s">
        <v>427</v>
      </c>
      <c r="N29" s="324">
        <v>155</v>
      </c>
      <c r="O29" s="323">
        <v>72</v>
      </c>
      <c r="P29" s="323">
        <v>4</v>
      </c>
      <c r="Q29" s="322">
        <f>IF(ISBLANK(N29),"",N29+O29)</f>
        <v>227</v>
      </c>
      <c r="R29" s="321">
        <f>IF(ISNUMBER(Q29),IF(G29&lt;Q29,1,IF(G29=Q29,0.5,0)),"")</f>
        <v>1</v>
      </c>
      <c r="S29" s="320"/>
    </row>
    <row r="30" spans="1:19" ht="9.9499999999999993" customHeight="1" thickTop="1">
      <c r="A30" s="475" t="str">
        <f>DGET('20.meD-vpB'!$A$106:$E$266,"jméno",A100:A101)</f>
        <v>Jan</v>
      </c>
      <c r="B30" s="476"/>
      <c r="C30" s="319"/>
      <c r="D30" s="318"/>
      <c r="E30" s="318"/>
      <c r="F30" s="318"/>
      <c r="G30" s="318"/>
      <c r="H30" s="318"/>
      <c r="I30" s="317"/>
      <c r="J30" s="148"/>
      <c r="K30" s="475" t="str">
        <f>DGET('20.meD-vpB'!$A$106:$E$266,"jméno",K100:K101)</f>
        <v>Čeněk</v>
      </c>
      <c r="L30" s="476"/>
      <c r="M30" s="319"/>
      <c r="N30" s="318"/>
      <c r="O30" s="318"/>
      <c r="P30" s="318"/>
      <c r="Q30" s="318"/>
      <c r="R30" s="318"/>
      <c r="S30" s="317"/>
    </row>
    <row r="31" spans="1:19" ht="9.9499999999999993" customHeight="1" thickBot="1">
      <c r="A31" s="477"/>
      <c r="B31" s="478"/>
      <c r="C31" s="316"/>
      <c r="D31" s="315"/>
      <c r="E31" s="315"/>
      <c r="F31" s="315"/>
      <c r="G31" s="314"/>
      <c r="H31" s="314"/>
      <c r="I31" s="473">
        <f>IF(ISNUMBER(G32),IF(G32&gt;Q32,1,IF(G32=Q32,0.5,0)),"")</f>
        <v>0</v>
      </c>
      <c r="J31" s="148"/>
      <c r="K31" s="477"/>
      <c r="L31" s="478"/>
      <c r="M31" s="316"/>
      <c r="N31" s="315"/>
      <c r="O31" s="315"/>
      <c r="P31" s="315"/>
      <c r="Q31" s="314"/>
      <c r="R31" s="314"/>
      <c r="S31" s="473">
        <f>IF(ISNUMBER(Q32),IF(G32&lt;Q32,1,IF(G32=Q32,0.5,0)),"")</f>
        <v>1</v>
      </c>
    </row>
    <row r="32" spans="1:19" ht="15.95" customHeight="1" thickBot="1">
      <c r="A32" s="487">
        <v>25584</v>
      </c>
      <c r="B32" s="491"/>
      <c r="C32" s="312" t="s">
        <v>18</v>
      </c>
      <c r="D32" s="313">
        <f>IF(ISNUMBER(D28),SUM(D28:D31),"")</f>
        <v>290</v>
      </c>
      <c r="E32" s="310">
        <f>IF(ISNUMBER(E28),SUM(E28:E31),"")</f>
        <v>104</v>
      </c>
      <c r="F32" s="309">
        <f>IF(ISNUMBER(F28),SUM(F28:F31),"")</f>
        <v>9</v>
      </c>
      <c r="G32" s="308">
        <f>IF(ISNUMBER(G28),SUM(G28:G31),"")</f>
        <v>394</v>
      </c>
      <c r="H32" s="307">
        <f>IF(ISNUMBER($G32),SUM(H28:H31),"")</f>
        <v>0</v>
      </c>
      <c r="I32" s="474"/>
      <c r="J32" s="148"/>
      <c r="K32" s="487">
        <v>10974</v>
      </c>
      <c r="L32" s="486"/>
      <c r="M32" s="312" t="s">
        <v>18</v>
      </c>
      <c r="N32" s="311">
        <f>IF(ISNUMBER(N28),SUM(N28:N31),"")</f>
        <v>304</v>
      </c>
      <c r="O32" s="310">
        <f>IF(ISNUMBER(O28),SUM(O28:O31),"")</f>
        <v>133</v>
      </c>
      <c r="P32" s="309">
        <f>IF(ISNUMBER(P28),SUM(P28:P31),"")</f>
        <v>4</v>
      </c>
      <c r="Q32" s="308">
        <f>IF(ISNUMBER(Q28),SUM(Q28:Q31),"")</f>
        <v>437</v>
      </c>
      <c r="R32" s="307">
        <f>IF(ISNUMBER($Q32),SUM(R28:R31),"")</f>
        <v>2</v>
      </c>
      <c r="S32" s="474"/>
    </row>
    <row r="33" spans="1:27" ht="12.95" customHeight="1" thickTop="1">
      <c r="A33" s="479" t="str">
        <f>DGET('20.meD-vpB'!$A$106:$E$266,"příjmení",A102:A103)</f>
        <v>ŠEPIČ</v>
      </c>
      <c r="B33" s="480"/>
      <c r="C33" s="330" t="s">
        <v>428</v>
      </c>
      <c r="D33" s="329">
        <v>136</v>
      </c>
      <c r="E33" s="328">
        <v>53</v>
      </c>
      <c r="F33" s="328">
        <v>4</v>
      </c>
      <c r="G33" s="327">
        <f>IF(ISBLANK(D33),"",D33+E33)</f>
        <v>189</v>
      </c>
      <c r="H33" s="326">
        <f>IF(ISNUMBER(G33),IF(G33&gt;Q33,1,IF(G33=Q33,0.5,0)),"")</f>
        <v>0</v>
      </c>
      <c r="I33" s="483">
        <f>IF(COUNT(Q37),SUM(I28+G37-Q37),"")</f>
        <v>-185</v>
      </c>
      <c r="J33" s="148"/>
      <c r="K33" s="481" t="str">
        <f>DGET('20.meD-vpB'!$A$106:$E$266,"příjmení",K102:K103)</f>
        <v>JÍCHA</v>
      </c>
      <c r="L33" s="482"/>
      <c r="M33" s="330" t="s">
        <v>428</v>
      </c>
      <c r="N33" s="329">
        <v>155</v>
      </c>
      <c r="O33" s="328">
        <v>72</v>
      </c>
      <c r="P33" s="328">
        <v>3</v>
      </c>
      <c r="Q33" s="327">
        <f>IF(ISBLANK(N33),"",N33+O33)</f>
        <v>227</v>
      </c>
      <c r="R33" s="326">
        <f>IF(ISNUMBER(Q33),IF(G33&lt;Q33,1,IF(G33=Q33,0.5,0)),"")</f>
        <v>1</v>
      </c>
      <c r="S33" s="320"/>
    </row>
    <row r="34" spans="1:27" ht="12.95" customHeight="1" thickBot="1">
      <c r="A34" s="481"/>
      <c r="B34" s="482"/>
      <c r="C34" s="325" t="s">
        <v>427</v>
      </c>
      <c r="D34" s="324">
        <v>148</v>
      </c>
      <c r="E34" s="323">
        <v>44</v>
      </c>
      <c r="F34" s="323">
        <v>6</v>
      </c>
      <c r="G34" s="322">
        <f>IF(ISBLANK(D34),"",D34+E34)</f>
        <v>192</v>
      </c>
      <c r="H34" s="321">
        <f>IF(ISNUMBER(G34),IF(G34&gt;Q34,1,IF(G34=Q34,0.5,0)),"")</f>
        <v>0</v>
      </c>
      <c r="I34" s="484"/>
      <c r="J34" s="148"/>
      <c r="K34" s="481"/>
      <c r="L34" s="482"/>
      <c r="M34" s="325" t="s">
        <v>427</v>
      </c>
      <c r="N34" s="324">
        <v>145</v>
      </c>
      <c r="O34" s="323">
        <v>72</v>
      </c>
      <c r="P34" s="323">
        <v>1</v>
      </c>
      <c r="Q34" s="322">
        <f>IF(ISBLANK(N34),"",N34+O34)</f>
        <v>217</v>
      </c>
      <c r="R34" s="321">
        <f>IF(ISNUMBER(Q34),IF(G34&lt;Q34,1,IF(G34=Q34,0.5,0)),"")</f>
        <v>1</v>
      </c>
      <c r="S34" s="320"/>
    </row>
    <row r="35" spans="1:27" ht="9.9499999999999993" customHeight="1" thickTop="1">
      <c r="A35" s="475" t="str">
        <f>DGET('20.meD-vpB'!$A$106:$E$266,"jméno",A102:A103)</f>
        <v>Michael</v>
      </c>
      <c r="B35" s="476"/>
      <c r="C35" s="319"/>
      <c r="D35" s="318"/>
      <c r="E35" s="318"/>
      <c r="F35" s="318"/>
      <c r="G35" s="318"/>
      <c r="H35" s="318"/>
      <c r="I35" s="317"/>
      <c r="J35" s="148"/>
      <c r="K35" s="475" t="str">
        <f>DGET('20.meD-vpB'!$A$106:$E$266,"jméno",K102:K103)</f>
        <v>Tomáš</v>
      </c>
      <c r="L35" s="476"/>
      <c r="M35" s="319"/>
      <c r="N35" s="318"/>
      <c r="O35" s="318"/>
      <c r="P35" s="318"/>
      <c r="Q35" s="318"/>
      <c r="R35" s="318"/>
      <c r="S35" s="317"/>
    </row>
    <row r="36" spans="1:27" ht="9.9499999999999993" customHeight="1" thickBot="1">
      <c r="A36" s="477"/>
      <c r="B36" s="478"/>
      <c r="C36" s="316"/>
      <c r="D36" s="315"/>
      <c r="E36" s="315"/>
      <c r="F36" s="315"/>
      <c r="G36" s="314"/>
      <c r="H36" s="314"/>
      <c r="I36" s="473">
        <f>IF(ISNUMBER(G37),IF(G37&gt;Q37,1,IF(G37=Q37,0.5,0)),"")</f>
        <v>0</v>
      </c>
      <c r="J36" s="148"/>
      <c r="K36" s="477"/>
      <c r="L36" s="478"/>
      <c r="M36" s="316"/>
      <c r="N36" s="315"/>
      <c r="O36" s="315"/>
      <c r="P36" s="315"/>
      <c r="Q36" s="314"/>
      <c r="R36" s="314"/>
      <c r="S36" s="473">
        <f>IF(ISNUMBER(Q37),IF(G37&lt;Q37,1,IF(G37=Q37,0.5,0)),"")</f>
        <v>1</v>
      </c>
    </row>
    <row r="37" spans="1:27" ht="15.95" customHeight="1" thickBot="1">
      <c r="A37" s="487">
        <v>25585</v>
      </c>
      <c r="B37" s="491"/>
      <c r="C37" s="312" t="s">
        <v>18</v>
      </c>
      <c r="D37" s="313">
        <f>IF(ISNUMBER(D33),SUM(D33:D36),"")</f>
        <v>284</v>
      </c>
      <c r="E37" s="310">
        <f>IF(ISNUMBER(E33),SUM(E33:E36),"")</f>
        <v>97</v>
      </c>
      <c r="F37" s="309">
        <f>IF(ISNUMBER(F33),SUM(F33:F36),"")</f>
        <v>10</v>
      </c>
      <c r="G37" s="308">
        <f>IF(ISNUMBER(G33),SUM(G33:G36),"")</f>
        <v>381</v>
      </c>
      <c r="H37" s="307">
        <f>IF(ISNUMBER($G37),SUM(H33:H36),"")</f>
        <v>0</v>
      </c>
      <c r="I37" s="474"/>
      <c r="J37" s="148"/>
      <c r="K37" s="520">
        <v>12386</v>
      </c>
      <c r="L37" s="521"/>
      <c r="M37" s="312" t="s">
        <v>18</v>
      </c>
      <c r="N37" s="311">
        <f>IF(ISNUMBER(N33),SUM(N33:N36),"")</f>
        <v>300</v>
      </c>
      <c r="O37" s="310">
        <f>IF(ISNUMBER(O33),SUM(O33:O36),"")</f>
        <v>144</v>
      </c>
      <c r="P37" s="309">
        <f>IF(ISNUMBER(P33),SUM(P33:P36),"")</f>
        <v>4</v>
      </c>
      <c r="Q37" s="308">
        <f>IF(ISNUMBER(Q33),SUM(Q33:Q36),"")</f>
        <v>444</v>
      </c>
      <c r="R37" s="307">
        <f>IF(ISNUMBER($Q37),SUM(R33:R36),"")</f>
        <v>2</v>
      </c>
      <c r="S37" s="474"/>
    </row>
    <row r="38" spans="1:27" ht="5.0999999999999996" customHeight="1" thickTop="1" thickBot="1">
      <c r="A38" s="148"/>
      <c r="B38" s="148"/>
      <c r="C38" s="148"/>
      <c r="D38" s="148"/>
      <c r="E38" s="148"/>
      <c r="F38" s="148"/>
      <c r="G38" s="148"/>
      <c r="H38" s="148"/>
      <c r="I38" s="148"/>
      <c r="J38" s="148"/>
      <c r="K38" s="148"/>
      <c r="L38" s="148"/>
      <c r="M38" s="148"/>
      <c r="N38" s="148"/>
      <c r="O38" s="148"/>
      <c r="P38" s="148"/>
    </row>
    <row r="39" spans="1:27" ht="20.100000000000001" customHeight="1" thickBot="1">
      <c r="A39" s="306"/>
      <c r="B39" s="305"/>
      <c r="C39" s="304" t="s">
        <v>44</v>
      </c>
      <c r="D39" s="303">
        <f>IF(ISNUMBER(D12),SUM(D12,D17,D22,D27,D32,D37),"")</f>
        <v>1721</v>
      </c>
      <c r="E39" s="302">
        <f>IF(ISNUMBER(E12),SUM(E12,E17,E22,E27,E32,E37),"")</f>
        <v>711</v>
      </c>
      <c r="F39" s="301">
        <f>IF(ISNUMBER(F12),SUM(F12,F17,F22,F27,F32,F37),"")</f>
        <v>48</v>
      </c>
      <c r="G39" s="300">
        <f>IF(ISNUMBER(G12),SUM(G12,G17,G22,G27,G32,G37),"")</f>
        <v>2432</v>
      </c>
      <c r="H39" s="299">
        <f>IF(ISNUMBER($G39),SUM(H12,H17,H22,H27,H32,H37),"")</f>
        <v>3</v>
      </c>
      <c r="I39" s="298">
        <f>IF(ISNUMBER(G39),IF(G39&gt;Q39,2,IF(G39=Q39,1,0)),"")</f>
        <v>0</v>
      </c>
      <c r="J39" s="148"/>
      <c r="K39" s="306"/>
      <c r="L39" s="305"/>
      <c r="M39" s="304" t="s">
        <v>44</v>
      </c>
      <c r="N39" s="303">
        <f>IF(ISNUMBER(N12),SUM(N12,N17,N22,N27,N32,N37),"")</f>
        <v>1767</v>
      </c>
      <c r="O39" s="302">
        <f>IF(ISNUMBER(O12),SUM(O12,O17,O22,O27,O32,O37),"")</f>
        <v>850</v>
      </c>
      <c r="P39" s="301">
        <f>IF(ISNUMBER(P12),SUM(P12,P17,P22,P27,P32,P37),"")</f>
        <v>21</v>
      </c>
      <c r="Q39" s="300">
        <f>IF(ISNUMBER(Q12),SUM(Q12,Q17,Q22,Q27,Q32,Q37),"")</f>
        <v>2617</v>
      </c>
      <c r="R39" s="299">
        <f>IF(ISNUMBER($Q39),SUM(R12,R17,R22,R27,R32,R37),"")</f>
        <v>9</v>
      </c>
      <c r="S39" s="298">
        <f>IF(ISNUMBER(Q39),IF(G39&lt;Q39,2,IF(G39=Q39,1,0)),"")</f>
        <v>2</v>
      </c>
    </row>
    <row r="40" spans="1:27" ht="5.0999999999999996" customHeight="1" thickBot="1">
      <c r="A40" s="148"/>
      <c r="B40" s="148"/>
      <c r="C40" s="148"/>
      <c r="D40" s="148"/>
      <c r="E40" s="148"/>
      <c r="F40" s="148"/>
      <c r="G40" s="148"/>
      <c r="H40" s="148"/>
      <c r="I40" s="148"/>
      <c r="J40" s="148"/>
      <c r="K40" s="148"/>
      <c r="L40" s="148"/>
      <c r="M40" s="148"/>
      <c r="N40" s="148"/>
      <c r="O40" s="148"/>
      <c r="P40" s="148"/>
    </row>
    <row r="41" spans="1:27" ht="21.95" customHeight="1" thickBot="1">
      <c r="A41" s="296"/>
      <c r="B41" s="292" t="s">
        <v>45</v>
      </c>
      <c r="C41" s="514" t="str">
        <f>IF(ISBLANK(B3),"",+IF(L109=0,L108,L109))</f>
        <v>Chrdle Jiří</v>
      </c>
      <c r="D41" s="514"/>
      <c r="E41" s="514"/>
      <c r="F41" s="148"/>
      <c r="G41" s="522" t="s">
        <v>47</v>
      </c>
      <c r="H41" s="523"/>
      <c r="I41" s="297">
        <f>IF(ISNUMBER(I11),SUM(I11,I16,I21,I26,I31,I36,I39),"")</f>
        <v>1</v>
      </c>
      <c r="J41" s="148"/>
      <c r="K41" s="296"/>
      <c r="L41" s="292" t="s">
        <v>45</v>
      </c>
      <c r="M41" s="514" t="str">
        <f>IF(ISBLANK(L3),"",+IF(L113=0,L112,L113))</f>
        <v>Musil Ladislav</v>
      </c>
      <c r="N41" s="514"/>
      <c r="O41" s="514"/>
      <c r="P41" s="148"/>
      <c r="Q41" s="522" t="s">
        <v>47</v>
      </c>
      <c r="R41" s="523"/>
      <c r="S41" s="297">
        <f>IF(ISNUMBER(S11),SUM(S11,S16,S21,S26,S31,S36,S39),"")</f>
        <v>7</v>
      </c>
    </row>
    <row r="42" spans="1:27" ht="20.100000000000001" customHeight="1">
      <c r="A42" s="296"/>
      <c r="B42" s="292" t="s">
        <v>49</v>
      </c>
      <c r="C42" s="524"/>
      <c r="D42" s="524"/>
      <c r="E42" s="524"/>
      <c r="F42" s="293"/>
      <c r="G42" s="293"/>
      <c r="H42" s="293"/>
      <c r="I42" s="293"/>
      <c r="J42" s="293"/>
      <c r="K42" s="296"/>
      <c r="L42" s="292" t="s">
        <v>49</v>
      </c>
      <c r="M42" s="524"/>
      <c r="N42" s="524"/>
      <c r="O42" s="524"/>
      <c r="P42" s="295"/>
      <c r="Q42" s="151"/>
      <c r="R42" s="151"/>
      <c r="S42" s="151"/>
    </row>
    <row r="43" spans="1:27" ht="20.25" customHeight="1">
      <c r="A43" s="292" t="s">
        <v>50</v>
      </c>
      <c r="B43" s="292" t="s">
        <v>51</v>
      </c>
      <c r="C43" s="525" t="s">
        <v>105</v>
      </c>
      <c r="D43" s="525"/>
      <c r="E43" s="525"/>
      <c r="F43" s="525"/>
      <c r="G43" s="525"/>
      <c r="H43" s="525"/>
      <c r="I43" s="292"/>
      <c r="J43" s="292"/>
      <c r="K43" s="292" t="s">
        <v>52</v>
      </c>
      <c r="L43" s="544"/>
      <c r="M43" s="544"/>
      <c r="N43" s="148"/>
      <c r="O43" s="292" t="s">
        <v>49</v>
      </c>
      <c r="P43" s="542"/>
      <c r="Q43" s="542"/>
      <c r="R43" s="542"/>
      <c r="S43" s="542"/>
      <c r="V43" s="294"/>
      <c r="W43" s="294"/>
      <c r="X43" s="294"/>
      <c r="Y43" s="294"/>
      <c r="Z43" s="294"/>
      <c r="AA43" s="294"/>
    </row>
    <row r="44" spans="1:27" ht="9.75" customHeight="1">
      <c r="A44" s="292"/>
      <c r="B44" s="292"/>
      <c r="C44" s="291"/>
      <c r="D44" s="291"/>
      <c r="E44" s="291"/>
      <c r="F44" s="291"/>
      <c r="G44" s="291"/>
      <c r="H44" s="291"/>
      <c r="I44" s="292"/>
      <c r="J44" s="292"/>
      <c r="K44" s="292"/>
      <c r="L44" s="293"/>
      <c r="M44" s="293"/>
      <c r="N44" s="148"/>
      <c r="O44" s="292"/>
      <c r="P44" s="291"/>
      <c r="Q44" s="291"/>
      <c r="R44" s="291"/>
      <c r="S44" s="291"/>
    </row>
    <row r="45" spans="1:27" ht="30" customHeight="1">
      <c r="A45" s="290" t="s">
        <v>426</v>
      </c>
      <c r="B45" s="148"/>
      <c r="C45" s="148"/>
      <c r="D45" s="148"/>
      <c r="E45" s="148"/>
      <c r="F45" s="289" t="str">
        <f>IF((B3=0)," ",(CONCATENATE(B3,"   vs   ",L3)))</f>
        <v>SK Meteor Praha D   vs   Slavoj V. Popovice B</v>
      </c>
      <c r="G45" s="148"/>
      <c r="H45" s="148"/>
      <c r="I45" s="148"/>
      <c r="J45" s="148"/>
      <c r="K45" s="148"/>
      <c r="L45" s="148"/>
      <c r="M45" s="148"/>
      <c r="N45" s="148"/>
      <c r="O45" s="148"/>
      <c r="P45" s="148"/>
    </row>
    <row r="46" spans="1:27" ht="20.100000000000001" customHeight="1">
      <c r="A46" s="148"/>
      <c r="B46" s="346" t="s">
        <v>425</v>
      </c>
      <c r="C46" s="528" t="s">
        <v>130</v>
      </c>
      <c r="D46" s="528"/>
      <c r="E46" s="148"/>
      <c r="F46" s="148"/>
      <c r="G46" s="148"/>
      <c r="H46" s="148"/>
      <c r="I46" s="346" t="s">
        <v>424</v>
      </c>
      <c r="J46" s="529">
        <v>24</v>
      </c>
      <c r="K46" s="529"/>
      <c r="L46" s="148"/>
      <c r="M46" s="148"/>
      <c r="N46" s="148"/>
      <c r="O46" s="148"/>
      <c r="P46" s="148"/>
    </row>
    <row r="47" spans="1:27" ht="20.100000000000001" customHeight="1">
      <c r="A47" s="148"/>
      <c r="B47" s="346" t="s">
        <v>423</v>
      </c>
      <c r="C47" s="543" t="s">
        <v>475</v>
      </c>
      <c r="D47" s="543"/>
      <c r="E47" s="148"/>
      <c r="F47" s="148"/>
      <c r="G47" s="148"/>
      <c r="H47" s="148"/>
      <c r="I47" s="346" t="s">
        <v>421</v>
      </c>
      <c r="J47" s="530">
        <v>3</v>
      </c>
      <c r="K47" s="530"/>
      <c r="L47" s="148"/>
      <c r="M47" s="148"/>
      <c r="N47" s="148"/>
      <c r="O47" s="148"/>
      <c r="P47" s="346" t="s">
        <v>420</v>
      </c>
      <c r="Q47" s="526">
        <v>44055</v>
      </c>
      <c r="R47" s="527"/>
      <c r="S47" s="527"/>
    </row>
    <row r="48" spans="1:27" ht="9.9499999999999993" customHeight="1">
      <c r="A48" s="148"/>
      <c r="B48" s="148"/>
      <c r="C48" s="148"/>
      <c r="D48" s="148"/>
      <c r="E48" s="148"/>
      <c r="F48" s="148"/>
      <c r="G48" s="148"/>
      <c r="H48" s="148"/>
      <c r="I48" s="148"/>
      <c r="J48" s="148"/>
      <c r="K48" s="148"/>
      <c r="L48" s="148"/>
      <c r="M48" s="148"/>
      <c r="N48" s="148"/>
      <c r="O48" s="148"/>
      <c r="P48" s="148"/>
    </row>
    <row r="49" spans="1:19" ht="15" customHeight="1">
      <c r="A49" s="501" t="s">
        <v>61</v>
      </c>
      <c r="B49" s="510"/>
      <c r="C49" s="510"/>
      <c r="D49" s="510"/>
      <c r="E49" s="510"/>
      <c r="F49" s="510"/>
      <c r="G49" s="510"/>
      <c r="H49" s="510"/>
      <c r="I49" s="510"/>
      <c r="J49" s="510"/>
      <c r="K49" s="510"/>
      <c r="L49" s="510"/>
      <c r="M49" s="510"/>
      <c r="N49" s="510"/>
      <c r="O49" s="510"/>
      <c r="P49" s="510"/>
      <c r="Q49" s="510"/>
      <c r="R49" s="510"/>
      <c r="S49" s="511"/>
    </row>
    <row r="50" spans="1:19" ht="90" customHeight="1">
      <c r="A50" s="539"/>
      <c r="B50" s="540"/>
      <c r="C50" s="540"/>
      <c r="D50" s="540"/>
      <c r="E50" s="540"/>
      <c r="F50" s="540"/>
      <c r="G50" s="540"/>
      <c r="H50" s="540"/>
      <c r="I50" s="540"/>
      <c r="J50" s="540"/>
      <c r="K50" s="540"/>
      <c r="L50" s="540"/>
      <c r="M50" s="540"/>
      <c r="N50" s="540"/>
      <c r="O50" s="540"/>
      <c r="P50" s="540"/>
      <c r="Q50" s="540"/>
      <c r="R50" s="540"/>
      <c r="S50" s="541"/>
    </row>
    <row r="51" spans="1:19" ht="5.0999999999999996" customHeight="1">
      <c r="A51" s="148"/>
      <c r="B51" s="148"/>
      <c r="C51" s="148"/>
      <c r="D51" s="148"/>
      <c r="E51" s="148"/>
      <c r="F51" s="148"/>
      <c r="G51" s="148"/>
      <c r="H51" s="148"/>
      <c r="I51" s="148"/>
      <c r="J51" s="148"/>
      <c r="K51" s="148"/>
      <c r="L51" s="148"/>
      <c r="M51" s="148"/>
      <c r="N51" s="148"/>
      <c r="O51" s="148"/>
      <c r="P51" s="148"/>
    </row>
    <row r="52" spans="1:19" ht="15" customHeight="1">
      <c r="A52" s="488" t="s">
        <v>62</v>
      </c>
      <c r="B52" s="489"/>
      <c r="C52" s="489"/>
      <c r="D52" s="489"/>
      <c r="E52" s="489"/>
      <c r="F52" s="489"/>
      <c r="G52" s="489"/>
      <c r="H52" s="489"/>
      <c r="I52" s="489"/>
      <c r="J52" s="489"/>
      <c r="K52" s="489"/>
      <c r="L52" s="489"/>
      <c r="M52" s="489"/>
      <c r="N52" s="489"/>
      <c r="O52" s="489"/>
      <c r="P52" s="489"/>
      <c r="Q52" s="489"/>
      <c r="R52" s="489"/>
      <c r="S52" s="490"/>
    </row>
    <row r="53" spans="1:19" ht="6.75" customHeight="1">
      <c r="A53" s="287"/>
      <c r="B53" s="262"/>
      <c r="C53" s="262"/>
      <c r="D53" s="262"/>
      <c r="E53" s="262"/>
      <c r="F53" s="262"/>
      <c r="G53" s="262"/>
      <c r="H53" s="262"/>
      <c r="I53" s="262"/>
      <c r="J53" s="262"/>
      <c r="K53" s="262"/>
      <c r="L53" s="262"/>
      <c r="M53" s="262"/>
      <c r="N53" s="262"/>
      <c r="O53" s="262"/>
      <c r="P53" s="262"/>
      <c r="Q53" s="262"/>
      <c r="R53" s="262"/>
      <c r="S53" s="285"/>
    </row>
    <row r="54" spans="1:19" ht="18" customHeight="1">
      <c r="A54" s="286" t="s">
        <v>6</v>
      </c>
      <c r="B54" s="262"/>
      <c r="C54" s="262"/>
      <c r="D54" s="262"/>
      <c r="E54" s="262"/>
      <c r="F54" s="262"/>
      <c r="G54" s="262"/>
      <c r="H54" s="262"/>
      <c r="I54" s="262"/>
      <c r="J54" s="262"/>
      <c r="K54" s="263" t="s">
        <v>8</v>
      </c>
      <c r="L54" s="262"/>
      <c r="M54" s="262"/>
      <c r="N54" s="262"/>
      <c r="O54" s="262"/>
      <c r="P54" s="262"/>
      <c r="Q54" s="262"/>
      <c r="R54" s="262"/>
      <c r="S54" s="285"/>
    </row>
    <row r="55" spans="1:19" ht="18" customHeight="1">
      <c r="A55" s="284"/>
      <c r="B55" s="281" t="s">
        <v>63</v>
      </c>
      <c r="C55" s="280"/>
      <c r="D55" s="282"/>
      <c r="E55" s="281" t="s">
        <v>64</v>
      </c>
      <c r="F55" s="280"/>
      <c r="G55" s="280"/>
      <c r="H55" s="280"/>
      <c r="I55" s="282"/>
      <c r="J55" s="262"/>
      <c r="K55" s="283"/>
      <c r="L55" s="281" t="s">
        <v>63</v>
      </c>
      <c r="M55" s="280"/>
      <c r="N55" s="282"/>
      <c r="O55" s="281" t="s">
        <v>64</v>
      </c>
      <c r="P55" s="280"/>
      <c r="Q55" s="280"/>
      <c r="R55" s="280"/>
      <c r="S55" s="279"/>
    </row>
    <row r="56" spans="1:19" ht="18" customHeight="1">
      <c r="A56" s="278" t="s">
        <v>65</v>
      </c>
      <c r="B56" s="274" t="s">
        <v>66</v>
      </c>
      <c r="C56" s="276"/>
      <c r="D56" s="275" t="s">
        <v>67</v>
      </c>
      <c r="E56" s="274" t="s">
        <v>66</v>
      </c>
      <c r="F56" s="273"/>
      <c r="G56" s="273"/>
      <c r="H56" s="272"/>
      <c r="I56" s="275" t="s">
        <v>67</v>
      </c>
      <c r="J56" s="262"/>
      <c r="K56" s="277" t="s">
        <v>65</v>
      </c>
      <c r="L56" s="274" t="s">
        <v>66</v>
      </c>
      <c r="M56" s="276"/>
      <c r="N56" s="275" t="s">
        <v>67</v>
      </c>
      <c r="O56" s="274" t="s">
        <v>66</v>
      </c>
      <c r="P56" s="273"/>
      <c r="Q56" s="273"/>
      <c r="R56" s="272"/>
      <c r="S56" s="271" t="s">
        <v>67</v>
      </c>
    </row>
    <row r="57" spans="1:19" ht="18" customHeight="1">
      <c r="A57" s="270"/>
      <c r="B57" s="518" t="e">
        <f>DGET('20.meD-vpB'!$A$106:$I$267,"celé",B93:B94)</f>
        <v>#NUM!</v>
      </c>
      <c r="C57" s="519"/>
      <c r="D57" s="268"/>
      <c r="E57" s="515" t="e">
        <f>DGET('20.meD-vpB'!$A$106:$L$262,"celé",B95:B96)</f>
        <v>#NUM!</v>
      </c>
      <c r="F57" s="516"/>
      <c r="G57" s="516" t="e">
        <f>DGET('20.meD-vpB'!$A$106:$L$262,"celé",G93:G94)</f>
        <v>#NUM!</v>
      </c>
      <c r="H57" s="517"/>
      <c r="I57" s="268"/>
      <c r="J57" s="262"/>
      <c r="K57" s="269"/>
      <c r="L57" s="518" t="e">
        <f>DGET('20.meD-vpB'!$A$106:$L$262,"celé",L93:L94)</f>
        <v>#NUM!</v>
      </c>
      <c r="M57" s="519"/>
      <c r="N57" s="268"/>
      <c r="O57" s="515" t="e">
        <f>DGET('20.meD-vpB'!$A$106:$L$262,"celé",L95:L96)</f>
        <v>#NUM!</v>
      </c>
      <c r="P57" s="516"/>
      <c r="Q57" s="516" t="e">
        <f>DGET('20.meD-vpB'!$A$106:$L$262,"celé",Q92:Q93)</f>
        <v>#NUM!</v>
      </c>
      <c r="R57" s="517"/>
      <c r="S57" s="267"/>
    </row>
    <row r="58" spans="1:19" ht="18" customHeight="1">
      <c r="A58" s="270"/>
      <c r="B58" s="518" t="e">
        <f>DGET('20.meD-vpB'!$A$106:$L$262,"celé",B97:B98)</f>
        <v>#NUM!</v>
      </c>
      <c r="C58" s="519"/>
      <c r="D58" s="268"/>
      <c r="E58" s="515" t="e">
        <f>DGET('20.meD-vpB'!$A$106:$L$262,"celé",B99:B100)</f>
        <v>#NUM!</v>
      </c>
      <c r="F58" s="516"/>
      <c r="G58" s="516" t="e">
        <f>DGET('20.meD-vpB'!$A$106:$L$262,"celé",G94:G95)</f>
        <v>#NUM!</v>
      </c>
      <c r="H58" s="517"/>
      <c r="I58" s="268"/>
      <c r="J58" s="262"/>
      <c r="K58" s="269"/>
      <c r="L58" s="518" t="e">
        <f>DGET('20.meD-vpB'!$A$106:$L$262,"celé",L97:L98)</f>
        <v>#NUM!</v>
      </c>
      <c r="M58" s="519"/>
      <c r="N58" s="268"/>
      <c r="O58" s="515" t="e">
        <f>DGET('20.meD-vpB'!$A$106:$L$262,"celé",L99:L100)</f>
        <v>#NUM!</v>
      </c>
      <c r="P58" s="516"/>
      <c r="Q58" s="516" t="e">
        <f>DGET('20.meD-vpB'!$A$106:$L$262,"celé",Q93:Q94)</f>
        <v>#NUM!</v>
      </c>
      <c r="R58" s="517"/>
      <c r="S58" s="267"/>
    </row>
    <row r="59" spans="1:19" ht="11.25" customHeight="1">
      <c r="A59" s="266"/>
      <c r="B59" s="265"/>
      <c r="C59" s="265"/>
      <c r="D59" s="265"/>
      <c r="E59" s="265"/>
      <c r="F59" s="265"/>
      <c r="G59" s="265"/>
      <c r="H59" s="265"/>
      <c r="I59" s="265"/>
      <c r="J59" s="265"/>
      <c r="K59" s="265"/>
      <c r="L59" s="265"/>
      <c r="M59" s="265"/>
      <c r="N59" s="265"/>
      <c r="O59" s="265"/>
      <c r="P59" s="265"/>
      <c r="Q59" s="265"/>
      <c r="R59" s="265"/>
      <c r="S59" s="264"/>
    </row>
    <row r="60" spans="1:19" ht="3.75" customHeight="1">
      <c r="A60" s="263"/>
      <c r="B60" s="262"/>
      <c r="C60" s="262"/>
      <c r="D60" s="262"/>
      <c r="E60" s="262"/>
      <c r="F60" s="262"/>
      <c r="G60" s="262"/>
      <c r="H60" s="262"/>
      <c r="I60" s="262"/>
      <c r="J60" s="262"/>
      <c r="K60" s="263"/>
      <c r="L60" s="262"/>
      <c r="M60" s="262"/>
      <c r="N60" s="262"/>
      <c r="O60" s="262"/>
      <c r="P60" s="262"/>
      <c r="Q60" s="262"/>
      <c r="R60" s="262"/>
      <c r="S60" s="262"/>
    </row>
    <row r="61" spans="1:19" ht="19.5" customHeight="1">
      <c r="A61" s="547" t="s">
        <v>68</v>
      </c>
      <c r="B61" s="502"/>
      <c r="C61" s="502"/>
      <c r="D61" s="502"/>
      <c r="E61" s="502"/>
      <c r="F61" s="502"/>
      <c r="G61" s="502"/>
      <c r="H61" s="502"/>
      <c r="I61" s="502"/>
      <c r="J61" s="502"/>
      <c r="K61" s="502"/>
      <c r="L61" s="502"/>
      <c r="M61" s="502"/>
      <c r="N61" s="502"/>
      <c r="O61" s="502"/>
      <c r="P61" s="502"/>
      <c r="Q61" s="502"/>
      <c r="R61" s="502"/>
      <c r="S61" s="548"/>
    </row>
    <row r="62" spans="1:19" ht="90" customHeight="1">
      <c r="A62" s="549"/>
      <c r="B62" s="550"/>
      <c r="C62" s="550"/>
      <c r="D62" s="550"/>
      <c r="E62" s="550"/>
      <c r="F62" s="550"/>
      <c r="G62" s="550"/>
      <c r="H62" s="550"/>
      <c r="I62" s="550"/>
      <c r="J62" s="550"/>
      <c r="K62" s="550"/>
      <c r="L62" s="550"/>
      <c r="M62" s="550"/>
      <c r="N62" s="550"/>
      <c r="O62" s="550"/>
      <c r="P62" s="550"/>
      <c r="Q62" s="550"/>
      <c r="R62" s="550"/>
      <c r="S62" s="551"/>
    </row>
    <row r="63" spans="1:19" ht="5.0999999999999996" customHeight="1">
      <c r="A63" s="148"/>
      <c r="B63" s="148"/>
      <c r="C63" s="148"/>
      <c r="D63" s="148"/>
      <c r="E63" s="148"/>
      <c r="F63" s="148"/>
      <c r="G63" s="148"/>
      <c r="H63" s="148"/>
      <c r="I63" s="148"/>
      <c r="J63" s="148"/>
      <c r="K63" s="148"/>
      <c r="L63" s="148"/>
      <c r="M63" s="148"/>
      <c r="N63" s="148"/>
      <c r="O63" s="148"/>
      <c r="P63" s="148"/>
    </row>
    <row r="64" spans="1:19" ht="15" customHeight="1">
      <c r="A64" s="501" t="s">
        <v>69</v>
      </c>
      <c r="B64" s="510"/>
      <c r="C64" s="510"/>
      <c r="D64" s="510"/>
      <c r="E64" s="510"/>
      <c r="F64" s="510"/>
      <c r="G64" s="510"/>
      <c r="H64" s="510"/>
      <c r="I64" s="510"/>
      <c r="J64" s="510"/>
      <c r="K64" s="510"/>
      <c r="L64" s="510"/>
      <c r="M64" s="510"/>
      <c r="N64" s="510"/>
      <c r="O64" s="510"/>
      <c r="P64" s="510"/>
      <c r="Q64" s="510"/>
      <c r="R64" s="510"/>
      <c r="S64" s="511"/>
    </row>
    <row r="65" spans="1:27" ht="90" customHeight="1">
      <c r="A65" s="539"/>
      <c r="B65" s="540"/>
      <c r="C65" s="540"/>
      <c r="D65" s="540"/>
      <c r="E65" s="540"/>
      <c r="F65" s="540"/>
      <c r="G65" s="540"/>
      <c r="H65" s="540"/>
      <c r="I65" s="540"/>
      <c r="J65" s="540"/>
      <c r="K65" s="540"/>
      <c r="L65" s="540"/>
      <c r="M65" s="540"/>
      <c r="N65" s="540"/>
      <c r="O65" s="540"/>
      <c r="P65" s="540"/>
      <c r="Q65" s="540"/>
      <c r="R65" s="540"/>
      <c r="S65" s="541"/>
    </row>
    <row r="66" spans="1:27" ht="30" customHeight="1">
      <c r="A66" s="545" t="s">
        <v>419</v>
      </c>
      <c r="B66" s="545"/>
      <c r="C66" s="546"/>
      <c r="D66" s="546"/>
      <c r="E66" s="546"/>
      <c r="F66" s="546"/>
      <c r="G66" s="546"/>
      <c r="H66" s="546"/>
      <c r="I66" s="148"/>
      <c r="J66" s="148"/>
      <c r="K66" s="148"/>
      <c r="L66" s="148"/>
      <c r="M66" s="148"/>
      <c r="N66" s="148"/>
      <c r="O66" s="148"/>
      <c r="P66" s="148"/>
      <c r="V66" s="472"/>
      <c r="W66" s="472"/>
      <c r="X66" s="472"/>
      <c r="Y66" s="472"/>
      <c r="Z66" s="472"/>
      <c r="AA66" s="472"/>
    </row>
    <row r="67" spans="1:27" ht="30" customHeight="1">
      <c r="A67" s="260"/>
      <c r="B67" s="260"/>
      <c r="C67" s="259"/>
      <c r="D67" s="259"/>
      <c r="E67" s="259"/>
      <c r="F67" s="259"/>
      <c r="G67" s="259"/>
      <c r="H67" s="259"/>
      <c r="I67" s="148"/>
      <c r="J67" s="148"/>
      <c r="K67" s="148"/>
      <c r="L67" s="148"/>
      <c r="M67" s="148"/>
      <c r="N67" s="148"/>
      <c r="O67" s="148"/>
      <c r="P67" s="148"/>
      <c r="V67" s="261"/>
      <c r="W67" s="168"/>
      <c r="X67" s="168"/>
      <c r="Y67" s="168"/>
      <c r="Z67" s="168"/>
      <c r="AA67" s="168"/>
    </row>
    <row r="68" spans="1:27" ht="16.5">
      <c r="A68" s="579" t="s">
        <v>418</v>
      </c>
      <c r="B68" s="580"/>
      <c r="C68" s="580"/>
      <c r="D68" s="580"/>
      <c r="E68" s="580"/>
      <c r="F68" s="580"/>
      <c r="G68" s="580"/>
      <c r="H68" s="581"/>
      <c r="I68" s="576" t="s">
        <v>417</v>
      </c>
      <c r="J68" s="148"/>
      <c r="K68" s="253"/>
      <c r="L68" s="258"/>
      <c r="M68" s="258"/>
      <c r="N68" s="148"/>
      <c r="O68" s="150"/>
      <c r="P68" s="150"/>
      <c r="R68" s="150"/>
      <c r="S68" s="150"/>
      <c r="V68" s="158"/>
      <c r="W68" s="157"/>
      <c r="X68" s="156"/>
      <c r="Y68" s="155"/>
      <c r="Z68" s="154"/>
      <c r="AA68" s="153"/>
    </row>
    <row r="69" spans="1:27" ht="16.5">
      <c r="A69" s="582" t="s">
        <v>416</v>
      </c>
      <c r="B69" s="583"/>
      <c r="C69" s="583"/>
      <c r="D69" s="583"/>
      <c r="E69" s="583"/>
      <c r="F69" s="583"/>
      <c r="G69" s="583"/>
      <c r="H69" s="584"/>
      <c r="I69" s="577"/>
      <c r="J69" s="148"/>
      <c r="K69" s="257" t="s">
        <v>415</v>
      </c>
      <c r="L69" s="257" t="s">
        <v>414</v>
      </c>
      <c r="M69" s="249"/>
      <c r="N69" s="249"/>
      <c r="O69" s="249"/>
      <c r="P69" s="249"/>
      <c r="Q69" s="249"/>
      <c r="R69" s="150"/>
      <c r="S69" s="150"/>
      <c r="V69" s="158"/>
      <c r="W69" s="157"/>
      <c r="X69" s="156"/>
      <c r="Y69" s="155"/>
      <c r="Z69" s="154"/>
      <c r="AA69" s="153"/>
    </row>
    <row r="70" spans="1:27" ht="14.25">
      <c r="A70" s="256" t="s">
        <v>413</v>
      </c>
      <c r="B70" s="574" t="s">
        <v>412</v>
      </c>
      <c r="C70" s="574"/>
      <c r="D70" s="574" t="s">
        <v>66</v>
      </c>
      <c r="E70" s="574"/>
      <c r="F70" s="575" t="s">
        <v>411</v>
      </c>
      <c r="G70" s="575"/>
      <c r="H70" s="575"/>
      <c r="I70" s="578"/>
      <c r="J70" s="148"/>
      <c r="K70" s="255"/>
      <c r="L70" s="254">
        <v>606179306</v>
      </c>
      <c r="M70" s="253" t="s">
        <v>410</v>
      </c>
      <c r="N70" s="252"/>
      <c r="O70" s="150"/>
      <c r="P70" s="150"/>
      <c r="R70" s="150"/>
      <c r="S70" s="150"/>
      <c r="V70" s="158"/>
      <c r="W70" s="157"/>
      <c r="X70" s="156"/>
      <c r="Y70" s="155"/>
      <c r="Z70" s="154"/>
      <c r="AA70" s="153"/>
    </row>
    <row r="71" spans="1:27" ht="14.25">
      <c r="A71" s="251"/>
      <c r="B71" s="585" t="s">
        <v>409</v>
      </c>
      <c r="C71" s="586"/>
      <c r="D71" s="585" t="s">
        <v>28</v>
      </c>
      <c r="E71" s="586"/>
      <c r="F71" s="587">
        <v>44594</v>
      </c>
      <c r="G71" s="588"/>
      <c r="H71" s="589"/>
      <c r="I71" s="250" t="s">
        <v>400</v>
      </c>
      <c r="J71" s="148"/>
      <c r="K71" s="249"/>
      <c r="L71" s="590" t="s">
        <v>408</v>
      </c>
      <c r="M71" s="590"/>
      <c r="N71" s="590"/>
      <c r="O71" s="249"/>
      <c r="P71" s="249"/>
      <c r="Q71" s="248"/>
      <c r="R71" s="150"/>
      <c r="S71" s="150"/>
      <c r="V71" s="158"/>
      <c r="W71" s="157"/>
      <c r="X71" s="156"/>
      <c r="Y71" s="155"/>
      <c r="Z71" s="154"/>
      <c r="AA71" s="153"/>
    </row>
    <row r="72" spans="1:27" ht="14.25">
      <c r="A72" s="247"/>
      <c r="B72" s="567" t="s">
        <v>407</v>
      </c>
      <c r="C72" s="568"/>
      <c r="D72" s="567" t="s">
        <v>406</v>
      </c>
      <c r="E72" s="568"/>
      <c r="F72" s="569"/>
      <c r="G72" s="570"/>
      <c r="H72" s="571"/>
      <c r="I72" s="246"/>
      <c r="J72" s="148"/>
      <c r="K72" s="228" t="s">
        <v>405</v>
      </c>
      <c r="L72" s="227" t="s">
        <v>404</v>
      </c>
      <c r="M72" s="245" t="s">
        <v>403</v>
      </c>
      <c r="N72" s="224"/>
      <c r="O72" s="225"/>
      <c r="P72" s="225"/>
      <c r="Q72" s="224"/>
      <c r="R72" s="150"/>
      <c r="S72" s="150"/>
      <c r="V72" s="158"/>
      <c r="W72" s="157"/>
      <c r="X72" s="156"/>
      <c r="Y72" s="155"/>
      <c r="Z72" s="154"/>
      <c r="AA72" s="153"/>
    </row>
    <row r="73" spans="1:27" ht="15" customHeight="1">
      <c r="A73" s="223"/>
      <c r="B73" s="557"/>
      <c r="C73" s="558"/>
      <c r="D73" s="557"/>
      <c r="E73" s="558"/>
      <c r="F73" s="535"/>
      <c r="G73" s="536"/>
      <c r="H73" s="537"/>
      <c r="I73" s="244"/>
      <c r="J73" s="148"/>
      <c r="K73" s="222" t="s">
        <v>399</v>
      </c>
      <c r="L73" s="221" t="s">
        <v>398</v>
      </c>
      <c r="M73" s="220" t="s">
        <v>397</v>
      </c>
      <c r="N73" s="218"/>
      <c r="O73" s="219"/>
      <c r="P73" s="219"/>
      <c r="Q73" s="218"/>
      <c r="R73" s="150"/>
      <c r="S73" s="150"/>
      <c r="V73" s="158"/>
      <c r="W73" s="157"/>
      <c r="X73" s="156"/>
      <c r="Y73" s="155"/>
      <c r="Z73" s="154"/>
      <c r="AA73" s="153"/>
    </row>
    <row r="74" spans="1:27" ht="15" customHeight="1">
      <c r="A74" s="223"/>
      <c r="B74" s="557"/>
      <c r="C74" s="558"/>
      <c r="D74" s="557"/>
      <c r="E74" s="558"/>
      <c r="F74" s="535"/>
      <c r="G74" s="536"/>
      <c r="H74" s="537"/>
      <c r="I74" s="216"/>
      <c r="J74" s="148"/>
      <c r="K74" s="228" t="s">
        <v>396</v>
      </c>
      <c r="L74" s="227" t="s">
        <v>395</v>
      </c>
      <c r="M74" s="226" t="s">
        <v>394</v>
      </c>
      <c r="N74" s="224"/>
      <c r="O74" s="225"/>
      <c r="P74" s="225"/>
      <c r="Q74" s="224"/>
      <c r="R74" s="150"/>
      <c r="S74" s="150"/>
      <c r="V74" s="158"/>
      <c r="W74" s="157"/>
      <c r="X74" s="156"/>
      <c r="Y74" s="155"/>
      <c r="Z74" s="154"/>
      <c r="AA74" s="153"/>
    </row>
    <row r="75" spans="1:27" ht="15" customHeight="1">
      <c r="A75" s="223"/>
      <c r="B75" s="557"/>
      <c r="C75" s="558"/>
      <c r="D75" s="557"/>
      <c r="E75" s="558"/>
      <c r="F75" s="535"/>
      <c r="G75" s="536"/>
      <c r="H75" s="537"/>
      <c r="I75" s="216"/>
      <c r="J75" s="148"/>
      <c r="K75" s="222" t="s">
        <v>393</v>
      </c>
      <c r="L75" s="221" t="s">
        <v>392</v>
      </c>
      <c r="M75" s="220" t="s">
        <v>391</v>
      </c>
      <c r="N75" s="218"/>
      <c r="O75" s="219"/>
      <c r="P75" s="219"/>
      <c r="Q75" s="218"/>
      <c r="R75" s="150"/>
      <c r="S75" s="150"/>
      <c r="V75" s="158"/>
      <c r="W75" s="157"/>
      <c r="X75" s="156"/>
      <c r="Y75" s="155"/>
      <c r="Z75" s="154"/>
      <c r="AA75" s="153"/>
    </row>
    <row r="76" spans="1:27" ht="15" customHeight="1">
      <c r="A76" s="223"/>
      <c r="B76" s="557"/>
      <c r="C76" s="558"/>
      <c r="D76" s="557"/>
      <c r="E76" s="558"/>
      <c r="F76" s="535"/>
      <c r="G76" s="536"/>
      <c r="H76" s="537"/>
      <c r="I76" s="216"/>
      <c r="J76" s="148"/>
      <c r="K76" s="228" t="s">
        <v>390</v>
      </c>
      <c r="L76" s="227" t="s">
        <v>389</v>
      </c>
      <c r="M76" s="226" t="s">
        <v>388</v>
      </c>
      <c r="N76" s="224"/>
      <c r="O76" s="225"/>
      <c r="P76" s="225"/>
      <c r="Q76" s="224"/>
      <c r="R76" s="150"/>
      <c r="S76" s="150"/>
      <c r="V76" s="158"/>
      <c r="W76" s="157"/>
      <c r="X76" s="156"/>
      <c r="Y76" s="155"/>
      <c r="Z76" s="154"/>
      <c r="AA76" s="153"/>
    </row>
    <row r="77" spans="1:27" ht="15" customHeight="1">
      <c r="A77" s="223"/>
      <c r="B77" s="557"/>
      <c r="C77" s="558"/>
      <c r="D77" s="557"/>
      <c r="E77" s="558"/>
      <c r="F77" s="535"/>
      <c r="G77" s="536"/>
      <c r="H77" s="537"/>
      <c r="I77" s="216"/>
      <c r="J77" s="148"/>
      <c r="K77" s="222" t="s">
        <v>387</v>
      </c>
      <c r="L77" s="221" t="s">
        <v>386</v>
      </c>
      <c r="M77" s="220" t="s">
        <v>385</v>
      </c>
      <c r="N77" s="218"/>
      <c r="O77" s="219"/>
      <c r="P77" s="219"/>
      <c r="Q77" s="218"/>
      <c r="R77" s="150"/>
      <c r="S77" s="150"/>
      <c r="V77" s="158"/>
      <c r="W77" s="157"/>
      <c r="X77" s="156"/>
      <c r="Y77" s="155"/>
      <c r="Z77" s="154"/>
      <c r="AA77" s="153"/>
    </row>
    <row r="78" spans="1:27" ht="15" customHeight="1">
      <c r="A78" s="223"/>
      <c r="B78" s="557"/>
      <c r="C78" s="558"/>
      <c r="D78" s="557"/>
      <c r="E78" s="558"/>
      <c r="F78" s="535"/>
      <c r="G78" s="536"/>
      <c r="H78" s="537"/>
      <c r="I78" s="216"/>
      <c r="J78" s="148"/>
      <c r="K78" s="228" t="s">
        <v>384</v>
      </c>
      <c r="L78" s="227" t="s">
        <v>383</v>
      </c>
      <c r="M78" s="226" t="s">
        <v>382</v>
      </c>
      <c r="N78" s="224"/>
      <c r="O78" s="225"/>
      <c r="P78" s="225"/>
      <c r="Q78" s="224"/>
      <c r="R78" s="150"/>
      <c r="S78" s="150"/>
      <c r="V78" s="158"/>
      <c r="W78" s="157"/>
      <c r="X78" s="156"/>
      <c r="Y78" s="155"/>
      <c r="Z78" s="154"/>
      <c r="AA78" s="153"/>
    </row>
    <row r="79" spans="1:27" ht="15" customHeight="1">
      <c r="A79" s="223"/>
      <c r="B79" s="557"/>
      <c r="C79" s="558"/>
      <c r="D79" s="557"/>
      <c r="E79" s="558"/>
      <c r="F79" s="535"/>
      <c r="G79" s="536"/>
      <c r="H79" s="537"/>
      <c r="I79" s="243"/>
      <c r="J79" s="148"/>
      <c r="K79" s="222" t="s">
        <v>381</v>
      </c>
      <c r="L79" s="221" t="s">
        <v>380</v>
      </c>
      <c r="M79" s="220" t="s">
        <v>379</v>
      </c>
      <c r="N79" s="218"/>
      <c r="O79" s="219"/>
      <c r="P79" s="219"/>
      <c r="Q79" s="218"/>
      <c r="R79" s="150"/>
      <c r="S79" s="150"/>
      <c r="V79" s="158"/>
      <c r="W79" s="157"/>
      <c r="X79" s="156"/>
      <c r="Y79" s="155"/>
      <c r="Z79" s="154"/>
      <c r="AA79" s="153"/>
    </row>
    <row r="80" spans="1:27" ht="15" customHeight="1">
      <c r="A80" s="223"/>
      <c r="B80" s="557"/>
      <c r="C80" s="558"/>
      <c r="D80" s="557"/>
      <c r="E80" s="558"/>
      <c r="F80" s="535"/>
      <c r="G80" s="536"/>
      <c r="H80" s="537"/>
      <c r="I80" s="216"/>
      <c r="J80" s="148"/>
      <c r="K80" s="228" t="s">
        <v>378</v>
      </c>
      <c r="L80" s="227" t="s">
        <v>377</v>
      </c>
      <c r="M80" s="226" t="s">
        <v>376</v>
      </c>
      <c r="N80" s="224"/>
      <c r="O80" s="225"/>
      <c r="P80" s="225"/>
      <c r="Q80" s="224"/>
      <c r="R80" s="150"/>
      <c r="S80" s="150"/>
      <c r="V80" s="158"/>
      <c r="W80" s="157"/>
      <c r="X80" s="156"/>
      <c r="Y80" s="155"/>
      <c r="Z80" s="154"/>
      <c r="AA80" s="153"/>
    </row>
    <row r="81" spans="1:27" ht="15" customHeight="1">
      <c r="A81" s="223"/>
      <c r="B81" s="242"/>
      <c r="C81" s="241"/>
      <c r="D81" s="242"/>
      <c r="E81" s="241"/>
      <c r="F81" s="240"/>
      <c r="G81" s="239"/>
      <c r="H81" s="238"/>
      <c r="I81" s="216"/>
      <c r="J81" s="148"/>
      <c r="K81" s="222" t="s">
        <v>375</v>
      </c>
      <c r="L81" s="221" t="s">
        <v>374</v>
      </c>
      <c r="M81" s="220" t="s">
        <v>373</v>
      </c>
      <c r="N81" s="218"/>
      <c r="O81" s="219"/>
      <c r="P81" s="219"/>
      <c r="Q81" s="218"/>
      <c r="R81" s="150"/>
      <c r="S81" s="150"/>
      <c r="V81" s="158"/>
      <c r="W81" s="157"/>
      <c r="X81" s="156"/>
      <c r="Y81" s="155"/>
      <c r="Z81" s="154"/>
      <c r="AA81" s="153"/>
    </row>
    <row r="82" spans="1:27" ht="15" customHeight="1">
      <c r="A82" s="223"/>
      <c r="B82" s="557"/>
      <c r="C82" s="558"/>
      <c r="D82" s="557"/>
      <c r="E82" s="558"/>
      <c r="F82" s="535"/>
      <c r="G82" s="536"/>
      <c r="H82" s="537"/>
      <c r="I82" s="216"/>
      <c r="J82" s="148"/>
      <c r="K82" s="235" t="s">
        <v>372</v>
      </c>
      <c r="L82" s="237" t="s">
        <v>371</v>
      </c>
      <c r="M82" s="236" t="s">
        <v>370</v>
      </c>
      <c r="N82" s="229"/>
      <c r="O82" s="230"/>
      <c r="P82" s="230"/>
      <c r="Q82" s="229"/>
      <c r="R82" s="150"/>
      <c r="S82" s="150"/>
      <c r="V82" s="158"/>
      <c r="W82" s="157"/>
      <c r="X82" s="156"/>
      <c r="Y82" s="155"/>
      <c r="Z82" s="154"/>
      <c r="AA82" s="153"/>
    </row>
    <row r="83" spans="1:27" ht="15" customHeight="1">
      <c r="A83" s="223"/>
      <c r="B83" s="557"/>
      <c r="C83" s="558"/>
      <c r="D83" s="557"/>
      <c r="E83" s="558"/>
      <c r="F83" s="535"/>
      <c r="G83" s="536"/>
      <c r="H83" s="537"/>
      <c r="I83" s="216"/>
      <c r="J83" s="148"/>
      <c r="K83" s="235"/>
      <c r="L83" s="234" t="s">
        <v>369</v>
      </c>
      <c r="M83" s="233" t="s">
        <v>368</v>
      </c>
      <c r="N83" s="232"/>
      <c r="O83" s="231"/>
      <c r="P83" s="230"/>
      <c r="Q83" s="229"/>
      <c r="R83" s="150"/>
      <c r="S83" s="150"/>
      <c r="V83" s="158"/>
      <c r="W83" s="157"/>
      <c r="X83" s="156"/>
      <c r="Y83" s="155"/>
      <c r="Z83" s="154"/>
      <c r="AA83" s="153"/>
    </row>
    <row r="84" spans="1:27" ht="15" customHeight="1">
      <c r="A84" s="223"/>
      <c r="B84" s="557"/>
      <c r="C84" s="558"/>
      <c r="D84" s="557"/>
      <c r="E84" s="558"/>
      <c r="F84" s="535"/>
      <c r="G84" s="536"/>
      <c r="H84" s="537"/>
      <c r="I84" s="216"/>
      <c r="J84" s="148"/>
      <c r="K84" s="222" t="s">
        <v>367</v>
      </c>
      <c r="L84" s="221" t="s">
        <v>366</v>
      </c>
      <c r="M84" s="220" t="s">
        <v>365</v>
      </c>
      <c r="N84" s="218"/>
      <c r="O84" s="219"/>
      <c r="P84" s="219"/>
      <c r="Q84" s="218"/>
      <c r="R84" s="150"/>
      <c r="S84" s="150"/>
      <c r="V84" s="158"/>
      <c r="W84" s="157"/>
      <c r="X84" s="156"/>
      <c r="Y84" s="155"/>
      <c r="Z84" s="154"/>
      <c r="AA84" s="153"/>
    </row>
    <row r="85" spans="1:27" ht="15" customHeight="1">
      <c r="A85" s="223"/>
      <c r="B85" s="557"/>
      <c r="C85" s="558"/>
      <c r="D85" s="557"/>
      <c r="E85" s="558"/>
      <c r="F85" s="538"/>
      <c r="G85" s="536"/>
      <c r="H85" s="537"/>
      <c r="I85" s="216"/>
      <c r="J85" s="148"/>
      <c r="K85" s="228" t="s">
        <v>364</v>
      </c>
      <c r="L85" s="227" t="s">
        <v>363</v>
      </c>
      <c r="M85" s="226" t="s">
        <v>362</v>
      </c>
      <c r="N85" s="224"/>
      <c r="O85" s="225"/>
      <c r="P85" s="225"/>
      <c r="Q85" s="224"/>
      <c r="R85" s="150"/>
      <c r="S85" s="150"/>
      <c r="V85" s="158"/>
      <c r="W85" s="157"/>
      <c r="X85" s="156"/>
      <c r="Y85" s="155"/>
      <c r="Z85" s="154"/>
      <c r="AA85" s="153"/>
    </row>
    <row r="86" spans="1:27" ht="15" customHeight="1">
      <c r="A86" s="223"/>
      <c r="B86" s="557"/>
      <c r="C86" s="558"/>
      <c r="D86" s="557"/>
      <c r="E86" s="558"/>
      <c r="F86" s="535"/>
      <c r="G86" s="536"/>
      <c r="H86" s="537"/>
      <c r="I86" s="216"/>
      <c r="J86" s="148"/>
      <c r="K86" s="222" t="s">
        <v>361</v>
      </c>
      <c r="L86" s="221" t="s">
        <v>360</v>
      </c>
      <c r="M86" s="220" t="s">
        <v>359</v>
      </c>
      <c r="N86" s="218"/>
      <c r="O86" s="219"/>
      <c r="P86" s="219"/>
      <c r="Q86" s="218"/>
      <c r="R86" s="150"/>
      <c r="S86" s="150"/>
      <c r="V86" s="158"/>
      <c r="W86" s="157"/>
      <c r="X86" s="156"/>
      <c r="Y86" s="155"/>
      <c r="Z86" s="154"/>
      <c r="AA86" s="153"/>
    </row>
    <row r="87" spans="1:27" ht="15" customHeight="1">
      <c r="A87" s="217"/>
      <c r="B87" s="557"/>
      <c r="C87" s="558"/>
      <c r="D87" s="557"/>
      <c r="E87" s="558"/>
      <c r="F87" s="538"/>
      <c r="G87" s="536"/>
      <c r="H87" s="537"/>
      <c r="I87" s="216"/>
      <c r="J87" s="148"/>
      <c r="K87" s="213"/>
      <c r="L87" s="212"/>
      <c r="M87" s="211"/>
      <c r="N87" s="209"/>
      <c r="O87" s="210"/>
      <c r="P87" s="210"/>
      <c r="Q87" s="209"/>
      <c r="R87" s="150"/>
      <c r="S87" s="150"/>
      <c r="V87" s="158"/>
      <c r="W87" s="157"/>
      <c r="X87" s="156"/>
      <c r="Y87" s="155"/>
      <c r="Z87" s="154"/>
      <c r="AA87" s="153"/>
    </row>
    <row r="88" spans="1:27" ht="15" customHeight="1">
      <c r="A88" s="215"/>
      <c r="B88" s="533"/>
      <c r="C88" s="534"/>
      <c r="D88" s="533"/>
      <c r="E88" s="534"/>
      <c r="F88" s="563"/>
      <c r="G88" s="564"/>
      <c r="H88" s="565"/>
      <c r="I88" s="214"/>
      <c r="J88" s="148"/>
      <c r="K88" s="213"/>
      <c r="L88" s="212"/>
      <c r="M88" s="211"/>
      <c r="N88" s="209"/>
      <c r="O88" s="210"/>
      <c r="P88" s="210"/>
      <c r="Q88" s="209"/>
      <c r="R88" s="150"/>
      <c r="S88" s="150"/>
      <c r="V88" s="158"/>
      <c r="W88" s="157"/>
      <c r="X88" s="156"/>
      <c r="Y88" s="155"/>
      <c r="Z88" s="154"/>
      <c r="AA88" s="153"/>
    </row>
    <row r="89" spans="1:27">
      <c r="A89" s="148"/>
      <c r="B89" s="148"/>
      <c r="C89" s="148"/>
      <c r="D89" s="148"/>
      <c r="E89" s="148"/>
      <c r="F89" s="148"/>
      <c r="G89" s="148"/>
      <c r="H89" s="148"/>
      <c r="I89" s="148"/>
      <c r="J89" s="148"/>
      <c r="K89" s="150"/>
      <c r="L89" s="148"/>
      <c r="M89" s="148"/>
      <c r="N89" s="148"/>
      <c r="O89" s="150"/>
      <c r="P89" s="150"/>
      <c r="R89" s="150"/>
      <c r="S89" s="150"/>
      <c r="V89" s="158"/>
      <c r="W89" s="157"/>
      <c r="X89" s="156"/>
      <c r="Y89" s="155"/>
      <c r="Z89" s="154"/>
      <c r="AA89" s="153"/>
    </row>
    <row r="90" spans="1:27" hidden="1">
      <c r="A90" s="148"/>
      <c r="B90" s="148"/>
      <c r="C90" s="148"/>
      <c r="D90" s="148"/>
      <c r="E90" s="148"/>
      <c r="F90" s="148"/>
      <c r="G90" s="148"/>
      <c r="H90" s="148"/>
      <c r="I90" s="148"/>
      <c r="J90" s="148"/>
      <c r="K90" s="150"/>
      <c r="L90" s="148"/>
      <c r="M90" s="148"/>
      <c r="N90" s="196"/>
      <c r="O90" s="196"/>
      <c r="P90" s="150"/>
      <c r="R90" s="150"/>
      <c r="S90" s="150"/>
      <c r="V90" s="158"/>
      <c r="W90" s="157"/>
      <c r="X90" s="156"/>
      <c r="Y90" s="154"/>
      <c r="Z90" s="154"/>
      <c r="AA90" s="153"/>
    </row>
    <row r="91" spans="1:27" hidden="1">
      <c r="A91" s="208" t="s">
        <v>358</v>
      </c>
      <c r="B91" s="148"/>
      <c r="C91" s="148"/>
      <c r="D91" s="148"/>
      <c r="E91" s="148"/>
      <c r="F91" s="148"/>
      <c r="G91" s="148"/>
      <c r="H91" s="148"/>
      <c r="I91" s="196"/>
      <c r="J91" s="196"/>
      <c r="K91" s="208" t="s">
        <v>358</v>
      </c>
      <c r="L91" s="148"/>
      <c r="M91" s="196"/>
      <c r="N91" s="196"/>
      <c r="O91" s="196"/>
      <c r="P91" s="150"/>
      <c r="R91" s="150"/>
      <c r="S91" s="150"/>
      <c r="V91" s="158"/>
      <c r="W91" s="157"/>
      <c r="X91" s="156"/>
      <c r="Y91" s="154"/>
      <c r="Z91" s="154"/>
      <c r="AA91" s="153"/>
    </row>
    <row r="92" spans="1:27" hidden="1">
      <c r="A92" s="198" t="s">
        <v>356</v>
      </c>
      <c r="B92" s="207" t="s">
        <v>357</v>
      </c>
      <c r="C92" s="148"/>
      <c r="D92" s="148"/>
      <c r="E92" s="148"/>
      <c r="F92" s="148"/>
      <c r="G92" s="148"/>
      <c r="H92" s="148"/>
      <c r="I92" s="196"/>
      <c r="J92" s="196"/>
      <c r="K92" s="198" t="s">
        <v>356</v>
      </c>
      <c r="L92" s="207" t="s">
        <v>357</v>
      </c>
      <c r="M92" s="196"/>
      <c r="N92" s="196"/>
      <c r="O92" s="196"/>
      <c r="P92" s="195"/>
      <c r="R92" s="150"/>
      <c r="S92" s="150"/>
      <c r="V92" s="158"/>
      <c r="W92" s="157"/>
      <c r="X92" s="156"/>
      <c r="Y92" s="206"/>
      <c r="Z92" s="154"/>
      <c r="AA92" s="153"/>
    </row>
    <row r="93" spans="1:27" ht="15.75" hidden="1" customHeight="1">
      <c r="A93" s="197">
        <f>A12</f>
        <v>926</v>
      </c>
      <c r="B93" s="204" t="s">
        <v>356</v>
      </c>
      <c r="C93" s="148"/>
      <c r="D93" s="148"/>
      <c r="E93" s="148"/>
      <c r="F93" s="148"/>
      <c r="G93" s="148"/>
      <c r="H93" s="148"/>
      <c r="I93" s="196"/>
      <c r="J93" s="196"/>
      <c r="K93" s="197">
        <f>K12</f>
        <v>13398</v>
      </c>
      <c r="L93" s="204" t="s">
        <v>356</v>
      </c>
      <c r="M93" s="196"/>
      <c r="N93" s="196"/>
      <c r="O93" s="196"/>
      <c r="P93" s="195" t="s">
        <v>3</v>
      </c>
      <c r="R93" s="150"/>
      <c r="S93" s="150"/>
      <c r="V93" s="158"/>
      <c r="W93" s="157"/>
      <c r="X93" s="156"/>
      <c r="Y93" s="155"/>
      <c r="Z93" s="154"/>
      <c r="AA93" s="153"/>
    </row>
    <row r="94" spans="1:27" ht="15.75" hidden="1" customHeight="1">
      <c r="A94" s="198" t="s">
        <v>356</v>
      </c>
      <c r="B94" s="205">
        <f>D57</f>
        <v>0</v>
      </c>
      <c r="C94" s="148"/>
      <c r="D94" s="148"/>
      <c r="E94" s="148"/>
      <c r="F94" s="148"/>
      <c r="G94" s="148"/>
      <c r="H94" s="148"/>
      <c r="I94" s="196"/>
      <c r="J94" s="196"/>
      <c r="K94" s="198" t="s">
        <v>356</v>
      </c>
      <c r="L94" s="202">
        <f>N57</f>
        <v>0</v>
      </c>
      <c r="M94" s="196"/>
      <c r="N94" s="196"/>
      <c r="O94" s="196"/>
      <c r="P94" s="195" t="s">
        <v>142</v>
      </c>
      <c r="R94" s="150"/>
      <c r="S94" s="150"/>
      <c r="V94" s="158"/>
      <c r="W94" s="157"/>
      <c r="X94" s="156"/>
      <c r="Y94" s="155"/>
      <c r="Z94" s="154"/>
      <c r="AA94" s="153"/>
    </row>
    <row r="95" spans="1:27" ht="15.75" hidden="1" customHeight="1">
      <c r="A95" s="197">
        <f>A17</f>
        <v>17154</v>
      </c>
      <c r="B95" s="201" t="s">
        <v>356</v>
      </c>
      <c r="I95" s="196"/>
      <c r="J95" s="196"/>
      <c r="K95" s="197">
        <f>K17</f>
        <v>2590</v>
      </c>
      <c r="L95" s="201" t="s">
        <v>356</v>
      </c>
      <c r="M95" s="196"/>
      <c r="N95" s="196"/>
      <c r="O95" s="196"/>
      <c r="P95" s="195" t="s">
        <v>138</v>
      </c>
      <c r="R95" s="150"/>
      <c r="S95" s="186"/>
      <c r="V95" s="158"/>
      <c r="W95" s="157"/>
      <c r="X95" s="156"/>
      <c r="Y95" s="155"/>
      <c r="Z95" s="154"/>
      <c r="AA95" s="153"/>
    </row>
    <row r="96" spans="1:27" ht="15.75" hidden="1" customHeight="1">
      <c r="A96" s="198" t="s">
        <v>356</v>
      </c>
      <c r="B96" s="200">
        <f>I57</f>
        <v>0</v>
      </c>
      <c r="I96" s="196"/>
      <c r="J96" s="196"/>
      <c r="K96" s="198" t="s">
        <v>356</v>
      </c>
      <c r="L96" s="199">
        <f>S57</f>
        <v>0</v>
      </c>
      <c r="M96" s="196"/>
      <c r="N96" s="196"/>
      <c r="O96" s="196"/>
      <c r="P96" s="195" t="s">
        <v>134</v>
      </c>
      <c r="R96" s="150"/>
      <c r="S96" s="186"/>
      <c r="V96" s="158"/>
      <c r="W96" s="157"/>
      <c r="X96" s="156"/>
      <c r="Y96" s="155"/>
      <c r="Z96" s="154"/>
      <c r="AA96" s="153"/>
    </row>
    <row r="97" spans="1:27" ht="15.75" hidden="1" customHeight="1">
      <c r="A97" s="197">
        <f>A22</f>
        <v>23351</v>
      </c>
      <c r="B97" s="204" t="s">
        <v>356</v>
      </c>
      <c r="I97" s="196"/>
      <c r="J97" s="196"/>
      <c r="K97" s="197">
        <f>K22</f>
        <v>24715</v>
      </c>
      <c r="L97" s="204" t="s">
        <v>356</v>
      </c>
      <c r="M97" s="196"/>
      <c r="N97" s="196"/>
      <c r="O97" s="196"/>
      <c r="P97" s="195" t="s">
        <v>159</v>
      </c>
      <c r="R97" s="150"/>
      <c r="V97" s="185"/>
      <c r="W97" s="157"/>
      <c r="X97" s="156"/>
      <c r="Y97" s="154"/>
      <c r="Z97" s="185"/>
    </row>
    <row r="98" spans="1:27" ht="15.75" hidden="1" customHeight="1">
      <c r="A98" s="198" t="s">
        <v>356</v>
      </c>
      <c r="B98" s="203">
        <f>D58</f>
        <v>0</v>
      </c>
      <c r="I98" s="196"/>
      <c r="J98" s="196"/>
      <c r="K98" s="198" t="s">
        <v>356</v>
      </c>
      <c r="L98" s="202">
        <f>N58</f>
        <v>0</v>
      </c>
      <c r="M98" s="196"/>
      <c r="N98" s="196"/>
      <c r="O98" s="196"/>
      <c r="P98" s="195" t="s">
        <v>146</v>
      </c>
      <c r="R98" s="150"/>
      <c r="V98" s="185"/>
      <c r="W98" s="157"/>
      <c r="X98" s="156"/>
      <c r="Y98" s="154"/>
      <c r="Z98" s="185"/>
    </row>
    <row r="99" spans="1:27" ht="15.75" hidden="1" customHeight="1">
      <c r="A99" s="197">
        <f>A27</f>
        <v>23581</v>
      </c>
      <c r="B99" s="201" t="s">
        <v>356</v>
      </c>
      <c r="I99" s="196"/>
      <c r="J99" s="196"/>
      <c r="K99" s="197">
        <f>K27</f>
        <v>20059</v>
      </c>
      <c r="L99" s="201" t="s">
        <v>356</v>
      </c>
      <c r="M99" s="196"/>
      <c r="N99" s="196"/>
      <c r="O99" s="196"/>
      <c r="P99" s="195" t="s">
        <v>143</v>
      </c>
      <c r="R99" s="150"/>
      <c r="V99" s="185"/>
      <c r="W99" s="157"/>
      <c r="X99" s="156"/>
      <c r="Y99" s="154"/>
      <c r="Z99" s="185"/>
    </row>
    <row r="100" spans="1:27" ht="15.75" hidden="1" customHeight="1">
      <c r="A100" s="198" t="s">
        <v>356</v>
      </c>
      <c r="B100" s="200">
        <f>I58</f>
        <v>0</v>
      </c>
      <c r="I100" s="196"/>
      <c r="J100" s="196"/>
      <c r="K100" s="198" t="s">
        <v>356</v>
      </c>
      <c r="L100" s="199">
        <f>S58</f>
        <v>0</v>
      </c>
      <c r="M100" s="196"/>
      <c r="N100" s="196"/>
      <c r="O100" s="196"/>
      <c r="P100" s="195" t="s">
        <v>154</v>
      </c>
      <c r="R100" s="150"/>
      <c r="V100" s="185"/>
      <c r="W100" s="157"/>
      <c r="X100" s="156"/>
      <c r="Y100" s="154"/>
      <c r="Z100" s="185"/>
    </row>
    <row r="101" spans="1:27" ht="15.75" hidden="1" customHeight="1">
      <c r="A101" s="197">
        <f>A32</f>
        <v>25584</v>
      </c>
      <c r="I101" s="196"/>
      <c r="J101" s="196"/>
      <c r="K101" s="197">
        <f>K32</f>
        <v>10974</v>
      </c>
      <c r="L101" s="196"/>
      <c r="M101" s="196"/>
      <c r="N101" s="196"/>
      <c r="O101" s="196"/>
      <c r="P101" s="195" t="s">
        <v>162</v>
      </c>
      <c r="R101" s="150"/>
      <c r="V101" s="185"/>
      <c r="W101" s="157"/>
      <c r="X101" s="156"/>
      <c r="Y101" s="154"/>
      <c r="Z101" s="185"/>
    </row>
    <row r="102" spans="1:27" ht="15.75" hidden="1" customHeight="1">
      <c r="A102" s="198" t="s">
        <v>356</v>
      </c>
      <c r="I102" s="196"/>
      <c r="J102" s="196"/>
      <c r="K102" s="198" t="s">
        <v>356</v>
      </c>
      <c r="L102" s="196"/>
      <c r="M102" s="196"/>
      <c r="N102" s="196"/>
      <c r="O102" s="196"/>
      <c r="P102" s="195" t="s">
        <v>129</v>
      </c>
      <c r="R102" s="150"/>
      <c r="V102" s="185"/>
      <c r="W102" s="157"/>
      <c r="X102" s="156"/>
      <c r="Y102" s="154"/>
      <c r="Z102" s="185"/>
    </row>
    <row r="103" spans="1:27" ht="15.75" hidden="1" customHeight="1">
      <c r="A103" s="197">
        <f>A37</f>
        <v>25585</v>
      </c>
      <c r="I103" s="196"/>
      <c r="J103" s="196"/>
      <c r="K103" s="197">
        <f>K37</f>
        <v>12386</v>
      </c>
      <c r="L103" s="196"/>
      <c r="M103" s="196"/>
      <c r="N103" s="177"/>
      <c r="O103" s="148"/>
      <c r="P103" s="195" t="s">
        <v>100</v>
      </c>
      <c r="R103" s="150"/>
      <c r="V103" s="185"/>
      <c r="W103" s="157"/>
      <c r="X103" s="156"/>
      <c r="Y103" s="154"/>
      <c r="Z103" s="185"/>
    </row>
    <row r="104" spans="1:27" ht="14.25" hidden="1" customHeight="1">
      <c r="A104" s="193"/>
      <c r="B104" s="518" t="e">
        <f>DGET('20.meD-vpB'!$A$106:$L$262,"celé",B93:C94)</f>
        <v>#NUM!</v>
      </c>
      <c r="C104" s="519"/>
      <c r="I104" s="192"/>
      <c r="J104" s="192"/>
      <c r="K104" s="192"/>
      <c r="L104" s="192"/>
      <c r="M104" s="177"/>
      <c r="N104" s="177"/>
      <c r="O104" s="148"/>
      <c r="P104" s="194"/>
      <c r="R104" s="150"/>
      <c r="V104" s="185"/>
      <c r="W104" s="157"/>
      <c r="X104" s="156"/>
      <c r="Y104" s="154"/>
      <c r="Z104" s="185"/>
    </row>
    <row r="105" spans="1:27" ht="14.25" hidden="1" customHeight="1">
      <c r="A105" s="193"/>
      <c r="I105" s="192"/>
      <c r="J105" s="192"/>
      <c r="K105" s="192"/>
      <c r="L105" s="192"/>
      <c r="M105" s="177"/>
      <c r="N105" s="148"/>
      <c r="O105" s="148"/>
      <c r="P105" s="191"/>
      <c r="R105" s="150"/>
      <c r="V105" s="185"/>
      <c r="W105" s="157"/>
      <c r="X105" s="156"/>
      <c r="Y105" s="154"/>
      <c r="Z105" s="185"/>
    </row>
    <row r="106" spans="1:27" ht="14.25" hidden="1" customHeight="1" thickBot="1">
      <c r="A106" s="190" t="s">
        <v>356</v>
      </c>
      <c r="B106" s="552" t="s">
        <v>355</v>
      </c>
      <c r="C106" s="552"/>
      <c r="D106" s="466" t="s">
        <v>354</v>
      </c>
      <c r="E106" s="466"/>
      <c r="F106" s="189"/>
      <c r="G106" s="469" t="s">
        <v>353</v>
      </c>
      <c r="H106" s="469"/>
      <c r="I106" s="469"/>
      <c r="J106" s="469"/>
      <c r="K106" s="454"/>
      <c r="L106" s="454"/>
      <c r="M106" s="148"/>
      <c r="N106" s="148"/>
      <c r="O106" s="148"/>
      <c r="P106" s="148"/>
      <c r="R106" s="150"/>
      <c r="S106" s="150"/>
      <c r="T106" s="185"/>
      <c r="U106" s="157"/>
      <c r="V106" s="156"/>
      <c r="W106" s="154"/>
      <c r="X106" s="185"/>
      <c r="Z106" s="148"/>
      <c r="AA106" s="148"/>
    </row>
    <row r="107" spans="1:27" ht="14.25" hidden="1" customHeight="1">
      <c r="A107" s="181">
        <v>22956</v>
      </c>
      <c r="B107" s="531" t="s">
        <v>352</v>
      </c>
      <c r="C107" s="532"/>
      <c r="D107" s="470" t="s">
        <v>351</v>
      </c>
      <c r="E107" s="471"/>
      <c r="F107" s="180"/>
      <c r="G107" s="465" t="str">
        <f>CONCATENATE(B107," ",D107)</f>
        <v>ČECH Lubomír</v>
      </c>
      <c r="H107" s="465"/>
      <c r="I107" s="465"/>
      <c r="J107" s="465"/>
      <c r="K107" s="183" t="s">
        <v>350</v>
      </c>
      <c r="L107" s="177" t="s">
        <v>170</v>
      </c>
      <c r="M107" s="148"/>
      <c r="N107" s="148"/>
      <c r="O107" s="148"/>
      <c r="P107" s="148"/>
      <c r="R107" s="150"/>
      <c r="S107" s="150"/>
      <c r="T107" s="185"/>
      <c r="U107" s="157"/>
      <c r="V107" s="156"/>
      <c r="W107" s="154"/>
      <c r="X107" s="185"/>
      <c r="Z107" s="148"/>
      <c r="AA107" s="148"/>
    </row>
    <row r="108" spans="1:27" ht="14.25" hidden="1" customHeight="1">
      <c r="A108" s="181">
        <v>10207</v>
      </c>
      <c r="B108" s="459" t="s">
        <v>349</v>
      </c>
      <c r="C108" s="460"/>
      <c r="D108" s="455" t="s">
        <v>348</v>
      </c>
      <c r="E108" s="456"/>
      <c r="F108" s="180"/>
      <c r="G108" s="465" t="str">
        <f t="shared" ref="G108:G140" si="0">CONCATENATE(B108," ",D108)</f>
        <v>HABADA Jindřich</v>
      </c>
      <c r="H108" s="465"/>
      <c r="I108" s="465"/>
      <c r="J108" s="465"/>
      <c r="K108" s="183" t="s">
        <v>187</v>
      </c>
      <c r="L108" s="187" t="str">
        <f>IF(B3=B268,E268,IF(B3=B269,E269,IF(B3=B270,E270,IF(B3=B271,E271,IF(B3=B272,E272,IF(B3=B273,E273,IF(B3=B274,E274,IF(B3=B275,E275))))))))</f>
        <v>Chrdle Jiří</v>
      </c>
      <c r="M108" s="188"/>
      <c r="N108" s="188"/>
      <c r="O108" s="148"/>
      <c r="P108" s="148"/>
      <c r="R108" s="150"/>
      <c r="S108" s="150"/>
      <c r="T108" s="185"/>
      <c r="U108" s="157"/>
      <c r="V108" s="156"/>
      <c r="W108" s="154"/>
      <c r="X108" s="185"/>
      <c r="Z108" s="148"/>
      <c r="AA108" s="148"/>
    </row>
    <row r="109" spans="1:27" ht="14.25" hidden="1" customHeight="1">
      <c r="A109" s="181">
        <v>4389</v>
      </c>
      <c r="B109" s="459" t="s">
        <v>340</v>
      </c>
      <c r="C109" s="460"/>
      <c r="D109" s="455" t="s">
        <v>347</v>
      </c>
      <c r="E109" s="456"/>
      <c r="F109" s="180"/>
      <c r="G109" s="465" t="str">
        <f t="shared" si="0"/>
        <v>HNÁTEK Karel st.</v>
      </c>
      <c r="H109" s="465"/>
      <c r="I109" s="465"/>
      <c r="J109" s="465"/>
      <c r="K109" s="183" t="s">
        <v>186</v>
      </c>
      <c r="L109" s="187">
        <f>IF(B3=B276,E276,IF(B3=B277,E277,IF(B3=B278,E278,IF(B3=B279,E279,IF(B3=B280,E280,IF(B3=B281,E281,))))))</f>
        <v>0</v>
      </c>
      <c r="M109" s="188"/>
      <c r="N109" s="188"/>
      <c r="O109" s="148"/>
      <c r="P109" s="148"/>
      <c r="R109" s="150"/>
      <c r="S109" s="150"/>
      <c r="T109" s="185"/>
      <c r="U109" s="157"/>
      <c r="V109" s="156"/>
      <c r="W109" s="154"/>
      <c r="X109" s="185"/>
      <c r="Z109" s="148"/>
      <c r="AA109" s="148"/>
    </row>
    <row r="110" spans="1:27" ht="14.25" hidden="1" customHeight="1">
      <c r="A110" s="181">
        <v>22958</v>
      </c>
      <c r="B110" s="459" t="s">
        <v>346</v>
      </c>
      <c r="C110" s="460"/>
      <c r="D110" s="455" t="s">
        <v>31</v>
      </c>
      <c r="E110" s="456"/>
      <c r="F110" s="180"/>
      <c r="G110" s="465" t="str">
        <f t="shared" si="0"/>
        <v>ŠTOČEK Jiří</v>
      </c>
      <c r="H110" s="465"/>
      <c r="I110" s="465"/>
      <c r="J110" s="465"/>
      <c r="K110" s="183" t="s">
        <v>185</v>
      </c>
      <c r="L110" s="177"/>
      <c r="M110" s="148"/>
      <c r="N110" s="148"/>
      <c r="O110" s="148"/>
      <c r="P110" s="148"/>
      <c r="R110" s="150"/>
      <c r="S110" s="150"/>
      <c r="T110" s="185"/>
      <c r="U110" s="157"/>
      <c r="V110" s="156"/>
      <c r="W110" s="154"/>
      <c r="X110" s="185"/>
      <c r="Z110" s="148"/>
      <c r="AA110" s="148"/>
    </row>
    <row r="111" spans="1:27" ht="14.25" hidden="1" customHeight="1">
      <c r="A111" s="181">
        <v>13361</v>
      </c>
      <c r="B111" s="459" t="s">
        <v>345</v>
      </c>
      <c r="C111" s="460"/>
      <c r="D111" s="455" t="s">
        <v>83</v>
      </c>
      <c r="E111" s="456"/>
      <c r="F111" s="180"/>
      <c r="G111" s="465" t="str">
        <f t="shared" si="0"/>
        <v>ŠTOCHL Martin</v>
      </c>
      <c r="H111" s="465"/>
      <c r="I111" s="465"/>
      <c r="J111" s="465"/>
      <c r="K111" s="183" t="s">
        <v>184</v>
      </c>
      <c r="L111" s="177" t="s">
        <v>344</v>
      </c>
      <c r="M111" s="148"/>
      <c r="N111" s="148"/>
      <c r="O111" s="148"/>
      <c r="P111" s="148"/>
      <c r="R111" s="150"/>
      <c r="S111" s="150"/>
      <c r="T111" s="185"/>
      <c r="U111" s="157"/>
      <c r="V111" s="156"/>
      <c r="W111" s="154"/>
      <c r="X111" s="185"/>
      <c r="Z111" s="148"/>
      <c r="AA111" s="148"/>
    </row>
    <row r="112" spans="1:27" ht="14.25" hidden="1" customHeight="1">
      <c r="A112" s="181">
        <v>836</v>
      </c>
      <c r="B112" s="459" t="s">
        <v>334</v>
      </c>
      <c r="C112" s="460"/>
      <c r="D112" s="455" t="s">
        <v>343</v>
      </c>
      <c r="E112" s="456"/>
      <c r="F112" s="180"/>
      <c r="G112" s="465" t="str">
        <f t="shared" si="0"/>
        <v>ŠVARC Antonín</v>
      </c>
      <c r="H112" s="465"/>
      <c r="I112" s="465"/>
      <c r="J112" s="465"/>
      <c r="K112" s="183" t="s">
        <v>183</v>
      </c>
      <c r="L112" s="187" t="str">
        <f>IF(L3=B268,E268,IF(L3=B269,E269,IF(L3=B270,E270,IF(L3=B271,E271,IF(L3=B272,E272,IF(L3=B273,E273,IF(L3=B274,E274,IF(L3=B275,E275,))))))))</f>
        <v>Musil Ladislav</v>
      </c>
      <c r="M112" s="148"/>
      <c r="N112" s="148"/>
      <c r="O112" s="148"/>
      <c r="P112" s="148"/>
      <c r="R112" s="150"/>
      <c r="S112" s="150"/>
      <c r="T112" s="185"/>
      <c r="U112" s="157"/>
      <c r="V112" s="156"/>
      <c r="W112" s="154"/>
      <c r="X112" s="185"/>
      <c r="Z112" s="148"/>
      <c r="AA112" s="148"/>
    </row>
    <row r="113" spans="1:27" ht="14.25" hidden="1" customHeight="1">
      <c r="A113" s="181">
        <v>751</v>
      </c>
      <c r="B113" s="459" t="s">
        <v>342</v>
      </c>
      <c r="C113" s="460"/>
      <c r="D113" s="455" t="s">
        <v>27</v>
      </c>
      <c r="E113" s="456"/>
      <c r="F113" s="180"/>
      <c r="G113" s="465" t="str">
        <f t="shared" si="0"/>
        <v>TOMEŠ Miroslav</v>
      </c>
      <c r="H113" s="465"/>
      <c r="I113" s="465"/>
      <c r="J113" s="465"/>
      <c r="K113" s="183" t="s">
        <v>182</v>
      </c>
      <c r="L113" s="187">
        <f>IF(L3=B276,E276,IF(L3=B277,E277,IF(L3=B278,E278,IF(L3=B279,E279,IF(L3=B280,E280,IF(L3=B281,E281,))))))</f>
        <v>0</v>
      </c>
      <c r="M113" s="148"/>
      <c r="N113" s="148"/>
      <c r="O113" s="148"/>
      <c r="P113" s="148"/>
      <c r="R113" s="150"/>
      <c r="S113" s="150"/>
      <c r="T113" s="185"/>
      <c r="U113" s="157"/>
      <c r="V113" s="156"/>
      <c r="W113" s="154"/>
      <c r="X113" s="185"/>
      <c r="Z113" s="148"/>
      <c r="AA113" s="148"/>
    </row>
    <row r="114" spans="1:27" ht="14.25" hidden="1" customHeight="1">
      <c r="A114" s="181">
        <v>15292</v>
      </c>
      <c r="B114" s="459" t="s">
        <v>341</v>
      </c>
      <c r="C114" s="460"/>
      <c r="D114" s="455" t="s">
        <v>256</v>
      </c>
      <c r="E114" s="456"/>
      <c r="F114" s="180"/>
      <c r="G114" s="465" t="str">
        <f t="shared" si="0"/>
        <v>PLÁŠIL Bohumil</v>
      </c>
      <c r="H114" s="465"/>
      <c r="I114" s="465"/>
      <c r="J114" s="465"/>
      <c r="K114" s="183" t="s">
        <v>181</v>
      </c>
      <c r="L114" s="177"/>
      <c r="M114" s="148"/>
      <c r="N114" s="148"/>
      <c r="O114" s="148"/>
      <c r="P114" s="148"/>
      <c r="R114" s="150"/>
      <c r="S114" s="150"/>
      <c r="T114" s="185"/>
      <c r="U114" s="157"/>
      <c r="V114" s="156"/>
      <c r="W114" s="154"/>
      <c r="X114" s="185"/>
      <c r="Z114" s="148"/>
      <c r="AA114" s="148"/>
    </row>
    <row r="115" spans="1:27" ht="14.25" hidden="1" customHeight="1">
      <c r="A115" s="181"/>
      <c r="B115" s="553"/>
      <c r="C115" s="554"/>
      <c r="D115" s="455"/>
      <c r="E115" s="456"/>
      <c r="F115" s="180"/>
      <c r="G115" s="465" t="str">
        <f t="shared" si="0"/>
        <v xml:space="preserve"> </v>
      </c>
      <c r="H115" s="465"/>
      <c r="I115" s="465"/>
      <c r="J115" s="465"/>
      <c r="K115" s="183" t="s">
        <v>180</v>
      </c>
      <c r="L115" s="177"/>
      <c r="M115" s="148"/>
      <c r="N115" s="148"/>
      <c r="O115" s="148"/>
      <c r="P115" s="148"/>
      <c r="R115" s="150"/>
      <c r="S115" s="150"/>
      <c r="T115" s="185"/>
      <c r="U115" s="157"/>
      <c r="V115" s="156"/>
      <c r="W115" s="154"/>
      <c r="X115" s="185"/>
      <c r="Z115" s="148"/>
      <c r="AA115" s="148"/>
    </row>
    <row r="116" spans="1:27" ht="14.25" hidden="1" customHeight="1">
      <c r="A116" s="181"/>
      <c r="B116" s="553"/>
      <c r="C116" s="554"/>
      <c r="D116" s="455"/>
      <c r="E116" s="456"/>
      <c r="F116" s="180"/>
      <c r="G116" s="465" t="str">
        <f t="shared" si="0"/>
        <v xml:space="preserve"> </v>
      </c>
      <c r="H116" s="465"/>
      <c r="I116" s="465"/>
      <c r="J116" s="465"/>
      <c r="K116" s="183" t="s">
        <v>179</v>
      </c>
      <c r="L116" s="177"/>
      <c r="M116" s="148"/>
      <c r="N116" s="148"/>
      <c r="O116" s="148"/>
      <c r="P116" s="148"/>
      <c r="R116" s="150"/>
      <c r="S116" s="150"/>
      <c r="T116" s="185"/>
      <c r="U116" s="157"/>
      <c r="V116" s="156"/>
      <c r="W116" s="154"/>
      <c r="X116" s="185"/>
      <c r="Z116" s="148"/>
      <c r="AA116" s="148"/>
    </row>
    <row r="117" spans="1:27" ht="14.25" hidden="1" customHeight="1">
      <c r="A117" s="178">
        <v>10073</v>
      </c>
      <c r="B117" s="450" t="s">
        <v>340</v>
      </c>
      <c r="C117" s="451"/>
      <c r="D117" s="448" t="s">
        <v>339</v>
      </c>
      <c r="E117" s="449"/>
      <c r="F117" s="152"/>
      <c r="G117" s="454" t="str">
        <f t="shared" si="0"/>
        <v>HNÁTEK Karel ml.</v>
      </c>
      <c r="H117" s="454"/>
      <c r="I117" s="454"/>
      <c r="J117" s="454"/>
      <c r="K117" s="177" t="s">
        <v>338</v>
      </c>
      <c r="L117" s="177"/>
      <c r="M117" s="148"/>
      <c r="N117" s="148"/>
      <c r="O117" s="148"/>
      <c r="P117" s="148"/>
      <c r="R117" s="186"/>
      <c r="S117" s="150"/>
      <c r="T117" s="185"/>
      <c r="U117" s="157"/>
      <c r="V117" s="156"/>
      <c r="W117" s="154"/>
      <c r="X117" s="185"/>
      <c r="Z117" s="148"/>
      <c r="AA117" s="148"/>
    </row>
    <row r="118" spans="1:27" ht="14.25" hidden="1" customHeight="1">
      <c r="A118" s="178">
        <v>782</v>
      </c>
      <c r="B118" s="450" t="s">
        <v>337</v>
      </c>
      <c r="C118" s="451"/>
      <c r="D118" s="448" t="s">
        <v>27</v>
      </c>
      <c r="E118" s="449"/>
      <c r="F118" s="152"/>
      <c r="G118" s="454" t="str">
        <f t="shared" si="0"/>
        <v>MÁLEK Miroslav</v>
      </c>
      <c r="H118" s="454"/>
      <c r="I118" s="454"/>
      <c r="J118" s="454"/>
      <c r="K118" s="177" t="s">
        <v>187</v>
      </c>
      <c r="L118" s="177"/>
      <c r="M118" s="148"/>
      <c r="N118" s="148"/>
      <c r="O118" s="148"/>
      <c r="P118" s="148"/>
      <c r="R118" s="186"/>
      <c r="S118" s="150"/>
      <c r="T118" s="185"/>
      <c r="U118" s="185"/>
      <c r="V118" s="185"/>
      <c r="W118" s="185"/>
      <c r="X118" s="185"/>
      <c r="Z118" s="148"/>
      <c r="AA118" s="148"/>
    </row>
    <row r="119" spans="1:27" ht="14.25" hidden="1" customHeight="1">
      <c r="A119" s="178">
        <v>14500</v>
      </c>
      <c r="B119" s="450" t="s">
        <v>336</v>
      </c>
      <c r="C119" s="451"/>
      <c r="D119" s="448" t="s">
        <v>118</v>
      </c>
      <c r="E119" s="449"/>
      <c r="F119" s="152"/>
      <c r="G119" s="454" t="str">
        <f t="shared" si="0"/>
        <v>MICHÁLEK Jaroslav</v>
      </c>
      <c r="H119" s="454"/>
      <c r="I119" s="454"/>
      <c r="J119" s="454"/>
      <c r="K119" s="177" t="s">
        <v>186</v>
      </c>
      <c r="L119" s="177"/>
      <c r="M119" s="148"/>
      <c r="N119" s="148"/>
      <c r="O119" s="148"/>
      <c r="P119" s="148"/>
      <c r="S119" s="150"/>
      <c r="T119" s="149"/>
      <c r="U119" s="149"/>
      <c r="Z119" s="148"/>
      <c r="AA119" s="148"/>
    </row>
    <row r="120" spans="1:27" ht="14.25" hidden="1" customHeight="1">
      <c r="A120" s="178">
        <v>11242</v>
      </c>
      <c r="B120" s="450" t="s">
        <v>335</v>
      </c>
      <c r="C120" s="451"/>
      <c r="D120" s="448" t="s">
        <v>28</v>
      </c>
      <c r="E120" s="449"/>
      <c r="F120" s="152"/>
      <c r="G120" s="454" t="str">
        <f t="shared" si="0"/>
        <v>STOKLASA Petr</v>
      </c>
      <c r="H120" s="454"/>
      <c r="I120" s="454"/>
      <c r="J120" s="454"/>
      <c r="K120" s="177" t="s">
        <v>185</v>
      </c>
      <c r="L120" s="177"/>
      <c r="M120" s="148"/>
      <c r="N120" s="148"/>
      <c r="O120" s="148"/>
      <c r="P120" s="148"/>
      <c r="S120" s="150"/>
      <c r="T120" s="149"/>
      <c r="U120" s="149"/>
      <c r="Z120" s="148"/>
      <c r="AA120" s="148"/>
    </row>
    <row r="121" spans="1:27" ht="14.25" hidden="1" customHeight="1">
      <c r="A121" s="178">
        <v>14519</v>
      </c>
      <c r="B121" s="450" t="s">
        <v>334</v>
      </c>
      <c r="C121" s="451"/>
      <c r="D121" s="448" t="s">
        <v>82</v>
      </c>
      <c r="E121" s="449"/>
      <c r="F121" s="152"/>
      <c r="G121" s="454" t="str">
        <f t="shared" si="0"/>
        <v>ŠVARC Milan</v>
      </c>
      <c r="H121" s="454"/>
      <c r="I121" s="454"/>
      <c r="J121" s="454"/>
      <c r="K121" s="177" t="s">
        <v>184</v>
      </c>
      <c r="L121" s="177"/>
      <c r="M121" s="148"/>
      <c r="N121" s="148"/>
      <c r="O121" s="148"/>
      <c r="P121" s="148"/>
      <c r="S121" s="150"/>
      <c r="T121" s="149"/>
      <c r="U121" s="149"/>
      <c r="Z121" s="148"/>
      <c r="AA121" s="148"/>
    </row>
    <row r="122" spans="1:27" ht="14.25" hidden="1" customHeight="1">
      <c r="A122" s="178">
        <v>14518</v>
      </c>
      <c r="B122" s="450" t="s">
        <v>333</v>
      </c>
      <c r="C122" s="451"/>
      <c r="D122" s="448" t="s">
        <v>332</v>
      </c>
      <c r="E122" s="449"/>
      <c r="F122" s="152"/>
      <c r="G122" s="454" t="str">
        <f t="shared" si="0"/>
        <v>ŠVARCOVÁ  Petra</v>
      </c>
      <c r="H122" s="454"/>
      <c r="I122" s="454"/>
      <c r="J122" s="454"/>
      <c r="K122" s="177" t="s">
        <v>183</v>
      </c>
      <c r="L122" s="177"/>
      <c r="M122" s="148"/>
      <c r="N122" s="148"/>
      <c r="O122" s="148"/>
      <c r="P122" s="148"/>
      <c r="S122" s="150"/>
      <c r="T122" s="149"/>
      <c r="U122" s="149"/>
      <c r="Z122" s="148"/>
      <c r="AA122" s="148"/>
    </row>
    <row r="123" spans="1:27" ht="14.25" hidden="1" customHeight="1">
      <c r="A123" s="178">
        <v>14372</v>
      </c>
      <c r="B123" s="450" t="s">
        <v>331</v>
      </c>
      <c r="C123" s="451"/>
      <c r="D123" s="452" t="s">
        <v>31</v>
      </c>
      <c r="E123" s="449"/>
      <c r="F123" s="152"/>
      <c r="G123" s="454" t="str">
        <f t="shared" si="0"/>
        <v>SVOZÍLEK Jiří</v>
      </c>
      <c r="H123" s="454"/>
      <c r="I123" s="454"/>
      <c r="J123" s="454"/>
      <c r="K123" s="177" t="s">
        <v>182</v>
      </c>
      <c r="L123" s="177"/>
      <c r="M123" s="148"/>
      <c r="N123" s="148"/>
      <c r="O123" s="148"/>
      <c r="P123" s="148"/>
      <c r="S123" s="150"/>
      <c r="T123" s="149"/>
      <c r="U123" s="149"/>
      <c r="Z123" s="148"/>
      <c r="AA123" s="148"/>
    </row>
    <row r="124" spans="1:27" ht="14.25" hidden="1" customHeight="1">
      <c r="A124" s="178"/>
      <c r="B124" s="559"/>
      <c r="C124" s="560"/>
      <c r="D124" s="448"/>
      <c r="E124" s="449"/>
      <c r="F124" s="152"/>
      <c r="G124" s="454" t="str">
        <f t="shared" si="0"/>
        <v xml:space="preserve"> </v>
      </c>
      <c r="H124" s="454"/>
      <c r="I124" s="454"/>
      <c r="J124" s="454"/>
      <c r="K124" s="177" t="s">
        <v>181</v>
      </c>
      <c r="L124" s="177"/>
      <c r="M124" s="148"/>
      <c r="N124" s="148"/>
      <c r="O124" s="148"/>
      <c r="P124" s="148"/>
      <c r="S124" s="150"/>
      <c r="T124" s="149"/>
      <c r="U124" s="149"/>
      <c r="Z124" s="148"/>
      <c r="AA124" s="148"/>
    </row>
    <row r="125" spans="1:27" ht="14.25" hidden="1" customHeight="1">
      <c r="A125" s="178"/>
      <c r="B125" s="559"/>
      <c r="C125" s="560"/>
      <c r="D125" s="448"/>
      <c r="E125" s="449"/>
      <c r="F125" s="152"/>
      <c r="G125" s="454" t="str">
        <f t="shared" si="0"/>
        <v xml:space="preserve"> </v>
      </c>
      <c r="H125" s="454"/>
      <c r="I125" s="454"/>
      <c r="J125" s="454"/>
      <c r="K125" s="177" t="s">
        <v>180</v>
      </c>
      <c r="L125" s="177"/>
      <c r="M125" s="148"/>
      <c r="N125" s="148"/>
      <c r="O125" s="148"/>
      <c r="P125" s="148"/>
      <c r="S125" s="150"/>
      <c r="T125" s="149"/>
      <c r="U125" s="149"/>
      <c r="Z125" s="148"/>
      <c r="AA125" s="148"/>
    </row>
    <row r="126" spans="1:27" ht="14.25" hidden="1" customHeight="1">
      <c r="A126" s="178"/>
      <c r="B126" s="559"/>
      <c r="C126" s="560"/>
      <c r="D126" s="448"/>
      <c r="E126" s="449"/>
      <c r="F126" s="152"/>
      <c r="G126" s="454" t="str">
        <f t="shared" si="0"/>
        <v xml:space="preserve"> </v>
      </c>
      <c r="H126" s="454"/>
      <c r="I126" s="454"/>
      <c r="J126" s="454"/>
      <c r="K126" s="177" t="s">
        <v>179</v>
      </c>
      <c r="L126" s="177"/>
      <c r="M126" s="148"/>
      <c r="O126" s="148"/>
      <c r="P126" s="148"/>
      <c r="S126" s="150"/>
      <c r="T126" s="149"/>
      <c r="U126" s="149"/>
      <c r="Z126" s="148"/>
      <c r="AA126" s="148"/>
    </row>
    <row r="127" spans="1:27" ht="14.25" hidden="1" customHeight="1">
      <c r="A127" s="181">
        <v>5883</v>
      </c>
      <c r="B127" s="459" t="s">
        <v>330</v>
      </c>
      <c r="C127" s="460"/>
      <c r="D127" s="455" t="s">
        <v>31</v>
      </c>
      <c r="E127" s="456"/>
      <c r="F127" s="180"/>
      <c r="G127" s="465" t="str">
        <f t="shared" si="0"/>
        <v>CERNSTEIN Jiří</v>
      </c>
      <c r="H127" s="465"/>
      <c r="I127" s="465"/>
      <c r="J127" s="465"/>
      <c r="K127" s="183" t="s">
        <v>329</v>
      </c>
      <c r="L127" s="184"/>
      <c r="O127" s="148"/>
      <c r="P127" s="148"/>
      <c r="S127" s="150"/>
      <c r="T127" s="149"/>
      <c r="U127" s="149"/>
      <c r="Z127" s="148"/>
      <c r="AA127" s="148"/>
    </row>
    <row r="128" spans="1:27" ht="14.25" hidden="1" customHeight="1">
      <c r="A128" s="181">
        <v>5879</v>
      </c>
      <c r="B128" s="459" t="s">
        <v>328</v>
      </c>
      <c r="C128" s="460"/>
      <c r="D128" s="455" t="s">
        <v>122</v>
      </c>
      <c r="E128" s="456"/>
      <c r="F128" s="180"/>
      <c r="G128" s="465" t="str">
        <f t="shared" si="0"/>
        <v>MAŠEK  Karel</v>
      </c>
      <c r="H128" s="465"/>
      <c r="I128" s="465"/>
      <c r="J128" s="465"/>
      <c r="K128" s="183" t="s">
        <v>187</v>
      </c>
      <c r="L128" s="184"/>
      <c r="O128" s="148"/>
      <c r="P128" s="148"/>
      <c r="S128" s="150"/>
      <c r="T128" s="149"/>
      <c r="U128" s="149"/>
      <c r="Z128" s="148"/>
      <c r="AA128" s="148"/>
    </row>
    <row r="129" spans="1:27" ht="14.25" hidden="1" customHeight="1">
      <c r="A129" s="181">
        <v>10844</v>
      </c>
      <c r="B129" s="459" t="s">
        <v>327</v>
      </c>
      <c r="C129" s="460"/>
      <c r="D129" s="455" t="s">
        <v>38</v>
      </c>
      <c r="E129" s="456"/>
      <c r="F129" s="180"/>
      <c r="G129" s="465" t="str">
        <f t="shared" si="0"/>
        <v>MÍKA Zdeněk</v>
      </c>
      <c r="H129" s="465"/>
      <c r="I129" s="465"/>
      <c r="J129" s="465"/>
      <c r="K129" s="183" t="s">
        <v>186</v>
      </c>
      <c r="L129" s="184"/>
      <c r="O129" s="148"/>
      <c r="P129" s="148"/>
      <c r="S129" s="150"/>
      <c r="T129" s="149"/>
      <c r="U129" s="149"/>
      <c r="Z129" s="148"/>
      <c r="AA129" s="148"/>
    </row>
    <row r="130" spans="1:27" ht="14.25" hidden="1" customHeight="1">
      <c r="A130" s="181">
        <v>18966</v>
      </c>
      <c r="B130" s="459" t="s">
        <v>326</v>
      </c>
      <c r="C130" s="460"/>
      <c r="D130" s="455" t="s">
        <v>118</v>
      </c>
      <c r="E130" s="456"/>
      <c r="F130" s="180"/>
      <c r="G130" s="465" t="str">
        <f t="shared" si="0"/>
        <v>NOVÁK Jaroslav</v>
      </c>
      <c r="H130" s="465"/>
      <c r="I130" s="465"/>
      <c r="J130" s="465"/>
      <c r="K130" s="183" t="s">
        <v>185</v>
      </c>
      <c r="L130" s="184"/>
      <c r="O130" s="148"/>
      <c r="P130" s="148"/>
      <c r="S130" s="150"/>
      <c r="T130" s="149"/>
      <c r="U130" s="149"/>
      <c r="Z130" s="148"/>
      <c r="AA130" s="148"/>
    </row>
    <row r="131" spans="1:27" ht="14.25" hidden="1" customHeight="1">
      <c r="A131" s="181">
        <v>9477</v>
      </c>
      <c r="B131" s="459" t="s">
        <v>325</v>
      </c>
      <c r="C131" s="460"/>
      <c r="D131" s="455" t="s">
        <v>42</v>
      </c>
      <c r="E131" s="456"/>
      <c r="F131" s="180"/>
      <c r="G131" s="465" t="str">
        <f t="shared" si="0"/>
        <v>PETRÁČEK Jan</v>
      </c>
      <c r="H131" s="465"/>
      <c r="I131" s="465"/>
      <c r="J131" s="465"/>
      <c r="K131" s="183" t="s">
        <v>184</v>
      </c>
      <c r="L131" s="184"/>
      <c r="O131" s="148"/>
      <c r="P131" s="148"/>
      <c r="S131" s="150"/>
      <c r="T131" s="149"/>
      <c r="U131" s="149"/>
      <c r="Z131" s="148"/>
      <c r="AA131" s="148"/>
    </row>
    <row r="132" spans="1:27" ht="14.25" hidden="1" customHeight="1">
      <c r="A132" s="181">
        <v>5880</v>
      </c>
      <c r="B132" s="459" t="s">
        <v>324</v>
      </c>
      <c r="C132" s="460"/>
      <c r="D132" s="455" t="s">
        <v>31</v>
      </c>
      <c r="E132" s="456"/>
      <c r="F132" s="180"/>
      <c r="G132" s="465" t="str">
        <f t="shared" si="0"/>
        <v>SVOBODA Jiří</v>
      </c>
      <c r="H132" s="465"/>
      <c r="I132" s="465"/>
      <c r="J132" s="465"/>
      <c r="K132" s="183" t="s">
        <v>183</v>
      </c>
      <c r="L132" s="184"/>
      <c r="O132" s="148"/>
      <c r="P132" s="148"/>
      <c r="S132" s="150"/>
      <c r="T132" s="149"/>
      <c r="U132" s="149"/>
      <c r="Z132" s="148"/>
      <c r="AA132" s="148"/>
    </row>
    <row r="133" spans="1:27" ht="14.25" hidden="1" customHeight="1">
      <c r="A133" s="181">
        <v>9626</v>
      </c>
      <c r="B133" s="459" t="s">
        <v>323</v>
      </c>
      <c r="C133" s="460"/>
      <c r="D133" s="455" t="s">
        <v>31</v>
      </c>
      <c r="E133" s="456"/>
      <c r="F133" s="180"/>
      <c r="G133" s="465" t="str">
        <f t="shared" si="0"/>
        <v>TŘEŠŇÁK  Jiří</v>
      </c>
      <c r="H133" s="465"/>
      <c r="I133" s="465"/>
      <c r="J133" s="465"/>
      <c r="K133" s="183" t="s">
        <v>182</v>
      </c>
      <c r="L133" s="184"/>
      <c r="O133" s="148"/>
      <c r="P133" s="148"/>
      <c r="S133" s="150"/>
      <c r="T133" s="149"/>
      <c r="U133" s="149"/>
      <c r="Z133" s="148"/>
      <c r="AA133" s="148"/>
    </row>
    <row r="134" spans="1:27" ht="14.25" hidden="1" customHeight="1">
      <c r="A134" s="181">
        <v>5881</v>
      </c>
      <c r="B134" s="459" t="s">
        <v>322</v>
      </c>
      <c r="C134" s="460"/>
      <c r="D134" s="455" t="s">
        <v>253</v>
      </c>
      <c r="E134" s="456"/>
      <c r="F134" s="180"/>
      <c r="G134" s="465" t="str">
        <f t="shared" si="0"/>
        <v>ŠRAJER Václav</v>
      </c>
      <c r="H134" s="465"/>
      <c r="I134" s="465"/>
      <c r="J134" s="465"/>
      <c r="K134" s="183" t="s">
        <v>181</v>
      </c>
      <c r="L134" s="184"/>
      <c r="O134" s="148"/>
      <c r="P134" s="148"/>
      <c r="S134" s="150"/>
      <c r="T134" s="149"/>
      <c r="U134" s="149"/>
      <c r="Z134" s="148"/>
      <c r="AA134" s="148"/>
    </row>
    <row r="135" spans="1:27" ht="14.25" hidden="1" customHeight="1">
      <c r="A135" s="181">
        <v>5169</v>
      </c>
      <c r="B135" s="459" t="s">
        <v>321</v>
      </c>
      <c r="C135" s="460"/>
      <c r="D135" s="455" t="s">
        <v>31</v>
      </c>
      <c r="E135" s="456"/>
      <c r="F135" s="180"/>
      <c r="G135" s="465" t="str">
        <f t="shared" si="0"/>
        <v>NOVOTNÝ Jiří</v>
      </c>
      <c r="H135" s="465"/>
      <c r="I135" s="465"/>
      <c r="J135" s="465"/>
      <c r="K135" s="183" t="s">
        <v>180</v>
      </c>
      <c r="L135" s="184"/>
      <c r="O135" s="148"/>
      <c r="P135" s="148"/>
      <c r="S135" s="150"/>
      <c r="T135" s="149"/>
      <c r="U135" s="149"/>
      <c r="Z135" s="148"/>
      <c r="AA135" s="148"/>
    </row>
    <row r="136" spans="1:27" ht="14.25" hidden="1" customHeight="1">
      <c r="A136" s="181"/>
      <c r="B136" s="553"/>
      <c r="C136" s="554"/>
      <c r="D136" s="455"/>
      <c r="E136" s="456"/>
      <c r="F136" s="180"/>
      <c r="G136" s="465" t="str">
        <f t="shared" si="0"/>
        <v xml:space="preserve"> </v>
      </c>
      <c r="H136" s="465"/>
      <c r="I136" s="465"/>
      <c r="J136" s="465"/>
      <c r="K136" s="183" t="s">
        <v>179</v>
      </c>
      <c r="L136" s="184"/>
      <c r="O136" s="148"/>
      <c r="P136" s="148"/>
      <c r="S136" s="150"/>
      <c r="T136" s="149"/>
      <c r="U136" s="149"/>
      <c r="Z136" s="148"/>
      <c r="AA136" s="148"/>
    </row>
    <row r="137" spans="1:27" ht="14.25" hidden="1" customHeight="1">
      <c r="A137" s="178">
        <v>20738</v>
      </c>
      <c r="B137" s="450" t="s">
        <v>320</v>
      </c>
      <c r="C137" s="451"/>
      <c r="D137" s="448" t="s">
        <v>28</v>
      </c>
      <c r="E137" s="449"/>
      <c r="F137" s="152"/>
      <c r="G137" s="454" t="str">
        <f t="shared" si="0"/>
        <v>KŠÍR Petr</v>
      </c>
      <c r="H137" s="454"/>
      <c r="I137" s="454"/>
      <c r="J137" s="454"/>
      <c r="K137" s="177" t="s">
        <v>319</v>
      </c>
      <c r="L137" s="184"/>
      <c r="O137" s="148"/>
      <c r="P137" s="148"/>
      <c r="S137" s="150"/>
      <c r="T137" s="149"/>
      <c r="U137" s="149"/>
      <c r="Z137" s="148"/>
      <c r="AA137" s="148"/>
    </row>
    <row r="138" spans="1:27" ht="14.25" hidden="1" customHeight="1">
      <c r="A138" s="178">
        <v>20740</v>
      </c>
      <c r="B138" s="450" t="s">
        <v>318</v>
      </c>
      <c r="C138" s="451"/>
      <c r="D138" s="448" t="s">
        <v>83</v>
      </c>
      <c r="E138" s="449"/>
      <c r="F138" s="152"/>
      <c r="G138" s="454" t="str">
        <f t="shared" si="0"/>
        <v>KOVÁŘ Martin</v>
      </c>
      <c r="H138" s="454"/>
      <c r="I138" s="454"/>
      <c r="J138" s="454"/>
      <c r="K138" s="177" t="s">
        <v>187</v>
      </c>
      <c r="L138" s="184"/>
      <c r="O138" s="148"/>
      <c r="P138" s="148"/>
      <c r="S138" s="150"/>
      <c r="T138" s="149"/>
      <c r="U138" s="149"/>
      <c r="Z138" s="148"/>
      <c r="AA138" s="148"/>
    </row>
    <row r="139" spans="1:27" ht="14.25" hidden="1" customHeight="1">
      <c r="A139" s="178">
        <v>17966</v>
      </c>
      <c r="B139" s="450" t="s">
        <v>317</v>
      </c>
      <c r="C139" s="451"/>
      <c r="D139" s="448" t="s">
        <v>43</v>
      </c>
      <c r="E139" s="449"/>
      <c r="F139" s="152"/>
      <c r="G139" s="454" t="str">
        <f t="shared" si="0"/>
        <v>SMÉKAL Tomáš</v>
      </c>
      <c r="H139" s="454"/>
      <c r="I139" s="454"/>
      <c r="J139" s="454"/>
      <c r="K139" s="177" t="s">
        <v>186</v>
      </c>
      <c r="L139" s="184"/>
      <c r="O139" s="148"/>
      <c r="P139" s="148"/>
      <c r="S139" s="150"/>
      <c r="T139" s="149"/>
      <c r="U139" s="149"/>
      <c r="Z139" s="148"/>
      <c r="AA139" s="148"/>
    </row>
    <row r="140" spans="1:27" ht="14.25" hidden="1" customHeight="1">
      <c r="A140" s="178">
        <v>24518</v>
      </c>
      <c r="B140" s="450" t="s">
        <v>316</v>
      </c>
      <c r="C140" s="451"/>
      <c r="D140" s="448" t="s">
        <v>315</v>
      </c>
      <c r="E140" s="449"/>
      <c r="F140" s="152"/>
      <c r="G140" s="454" t="str">
        <f t="shared" si="0"/>
        <v>JIRSA Lukáš</v>
      </c>
      <c r="H140" s="454"/>
      <c r="I140" s="454"/>
      <c r="J140" s="454"/>
      <c r="K140" s="177" t="s">
        <v>185</v>
      </c>
      <c r="L140" s="184"/>
      <c r="O140" s="148"/>
      <c r="P140" s="148"/>
      <c r="S140" s="150"/>
      <c r="T140" s="149"/>
      <c r="U140" s="149"/>
      <c r="Z140" s="148"/>
      <c r="AA140" s="148"/>
    </row>
    <row r="141" spans="1:27" ht="14.25" hidden="1" customHeight="1">
      <c r="A141" s="178">
        <v>1070</v>
      </c>
      <c r="B141" s="450" t="s">
        <v>314</v>
      </c>
      <c r="C141" s="451"/>
      <c r="D141" s="448" t="s">
        <v>263</v>
      </c>
      <c r="E141" s="449"/>
      <c r="F141" s="152"/>
      <c r="G141" s="454" t="str">
        <f>CONCATENATE(B141," ",D141)</f>
        <v>KLUGANOST Vít</v>
      </c>
      <c r="H141" s="454"/>
      <c r="I141" s="454"/>
      <c r="J141" s="454"/>
      <c r="K141" s="177" t="s">
        <v>184</v>
      </c>
      <c r="L141" s="184"/>
      <c r="O141" s="148"/>
      <c r="P141" s="148"/>
      <c r="S141" s="150"/>
      <c r="T141" s="149"/>
      <c r="U141" s="149"/>
      <c r="Z141" s="148"/>
      <c r="AA141" s="148"/>
    </row>
    <row r="142" spans="1:27" ht="14.25" hidden="1" customHeight="1">
      <c r="A142" s="178">
        <v>18159</v>
      </c>
      <c r="B142" s="450" t="s">
        <v>313</v>
      </c>
      <c r="C142" s="451"/>
      <c r="D142" s="448" t="s">
        <v>83</v>
      </c>
      <c r="E142" s="449"/>
      <c r="F142" s="152"/>
      <c r="G142" s="454" t="str">
        <f>CONCATENATE(B142," ",D142)</f>
        <v>JELÍNEK Martin</v>
      </c>
      <c r="H142" s="454"/>
      <c r="I142" s="454"/>
      <c r="J142" s="454"/>
      <c r="K142" s="177" t="s">
        <v>183</v>
      </c>
      <c r="L142" s="184"/>
      <c r="O142" s="148"/>
      <c r="P142" s="148"/>
      <c r="S142" s="150"/>
      <c r="T142" s="149"/>
      <c r="U142" s="149"/>
      <c r="Z142" s="148"/>
      <c r="AA142" s="148"/>
    </row>
    <row r="143" spans="1:27" ht="14.25" hidden="1" customHeight="1">
      <c r="A143" s="178">
        <v>21157</v>
      </c>
      <c r="B143" s="450" t="s">
        <v>312</v>
      </c>
      <c r="C143" s="451"/>
      <c r="D143" s="448" t="s">
        <v>42</v>
      </c>
      <c r="E143" s="449"/>
      <c r="F143" s="152"/>
      <c r="G143" s="454" t="str">
        <f>CONCATENATE(B143," ",D143)</f>
        <v>LUKÁŠ Jan</v>
      </c>
      <c r="H143" s="454"/>
      <c r="I143" s="454"/>
      <c r="J143" s="454"/>
      <c r="K143" s="177" t="s">
        <v>182</v>
      </c>
      <c r="L143" s="184"/>
      <c r="O143" s="148"/>
      <c r="P143" s="148"/>
      <c r="S143" s="150"/>
      <c r="T143" s="149"/>
      <c r="U143" s="149"/>
      <c r="Z143" s="148"/>
      <c r="AA143" s="148"/>
    </row>
    <row r="144" spans="1:27" hidden="1">
      <c r="A144" s="178">
        <v>20739</v>
      </c>
      <c r="B144" s="450" t="s">
        <v>310</v>
      </c>
      <c r="C144" s="451"/>
      <c r="D144" s="448" t="s">
        <v>311</v>
      </c>
      <c r="E144" s="449"/>
      <c r="F144" s="152"/>
      <c r="G144" s="454" t="str">
        <f>CONCATENATE(B144," ",D144)</f>
        <v>MAŇOUR Ondřej</v>
      </c>
      <c r="H144" s="454"/>
      <c r="I144" s="454"/>
      <c r="J144" s="454"/>
      <c r="K144" s="177" t="s">
        <v>181</v>
      </c>
      <c r="O144" s="148"/>
      <c r="P144" s="148"/>
      <c r="S144" s="150"/>
      <c r="T144" s="149"/>
      <c r="U144" s="149"/>
      <c r="Z144" s="148"/>
      <c r="AA144" s="148"/>
    </row>
    <row r="145" spans="1:27" hidden="1">
      <c r="A145" s="178">
        <v>25350</v>
      </c>
      <c r="B145" s="450" t="s">
        <v>310</v>
      </c>
      <c r="C145" s="451"/>
      <c r="D145" s="452" t="s">
        <v>309</v>
      </c>
      <c r="E145" s="449"/>
      <c r="F145" s="152"/>
      <c r="G145" s="454" t="str">
        <f t="shared" ref="G145:G208" si="1">CONCATENATE(B145," ",D145)</f>
        <v>MAŇOUR Kryštof</v>
      </c>
      <c r="H145" s="454"/>
      <c r="I145" s="454"/>
      <c r="J145" s="454"/>
      <c r="K145" s="177" t="s">
        <v>180</v>
      </c>
      <c r="O145" s="148"/>
      <c r="P145" s="148"/>
      <c r="S145" s="150"/>
      <c r="T145" s="149"/>
      <c r="U145" s="149"/>
      <c r="Z145" s="148"/>
      <c r="AA145" s="148"/>
    </row>
    <row r="146" spans="1:27" hidden="1">
      <c r="A146" s="178">
        <v>23177</v>
      </c>
      <c r="B146" s="450" t="s">
        <v>308</v>
      </c>
      <c r="C146" s="451"/>
      <c r="D146" s="452" t="s">
        <v>92</v>
      </c>
      <c r="E146" s="453"/>
      <c r="F146" s="152"/>
      <c r="G146" s="454" t="str">
        <f>CONCATENATE(B146," ",D146)</f>
        <v>KAŠPAR Josef</v>
      </c>
      <c r="H146" s="454"/>
      <c r="I146" s="454"/>
      <c r="J146" s="454"/>
      <c r="K146" s="177" t="s">
        <v>179</v>
      </c>
      <c r="O146" s="148"/>
      <c r="P146" s="148"/>
      <c r="S146" s="150"/>
      <c r="T146" s="149"/>
      <c r="U146" s="149"/>
      <c r="Z146" s="148"/>
      <c r="AA146" s="148"/>
    </row>
    <row r="147" spans="1:27" hidden="1">
      <c r="A147" s="181">
        <v>24713</v>
      </c>
      <c r="B147" s="459" t="s">
        <v>307</v>
      </c>
      <c r="C147" s="460"/>
      <c r="D147" s="455" t="s">
        <v>306</v>
      </c>
      <c r="E147" s="456"/>
      <c r="F147" s="180"/>
      <c r="G147" s="465" t="str">
        <f t="shared" si="1"/>
        <v>BANDASOVÁ Ivana</v>
      </c>
      <c r="H147" s="465"/>
      <c r="I147" s="465"/>
      <c r="J147" s="465"/>
      <c r="K147" s="183" t="s">
        <v>305</v>
      </c>
      <c r="O147" s="148"/>
      <c r="P147" s="148"/>
      <c r="S147" s="150"/>
      <c r="T147" s="149"/>
      <c r="U147" s="149"/>
      <c r="Z147" s="148"/>
      <c r="AA147" s="148"/>
    </row>
    <row r="148" spans="1:27" hidden="1">
      <c r="A148" s="181">
        <v>18910</v>
      </c>
      <c r="B148" s="459" t="s">
        <v>304</v>
      </c>
      <c r="C148" s="460"/>
      <c r="D148" s="455" t="s">
        <v>303</v>
      </c>
      <c r="E148" s="456"/>
      <c r="F148" s="180"/>
      <c r="G148" s="465" t="str">
        <f t="shared" si="1"/>
        <v>DYMÁČKOVÁ Markéta</v>
      </c>
      <c r="H148" s="465"/>
      <c r="I148" s="465"/>
      <c r="J148" s="465"/>
      <c r="K148" s="183" t="s">
        <v>187</v>
      </c>
      <c r="O148" s="148"/>
      <c r="P148" s="148"/>
      <c r="S148" s="150"/>
      <c r="T148" s="149"/>
      <c r="U148" s="149"/>
      <c r="Z148" s="148"/>
      <c r="AA148" s="148"/>
    </row>
    <row r="149" spans="1:27" hidden="1">
      <c r="A149" s="181">
        <v>10264</v>
      </c>
      <c r="B149" s="459" t="s">
        <v>302</v>
      </c>
      <c r="C149" s="460"/>
      <c r="D149" s="455" t="s">
        <v>42</v>
      </c>
      <c r="E149" s="456"/>
      <c r="F149" s="180"/>
      <c r="G149" s="465" t="str">
        <f t="shared" si="1"/>
        <v>KRATOCHVIL Jan</v>
      </c>
      <c r="H149" s="465"/>
      <c r="I149" s="465"/>
      <c r="J149" s="465"/>
      <c r="K149" s="183" t="s">
        <v>186</v>
      </c>
      <c r="O149" s="148"/>
      <c r="P149" s="148"/>
      <c r="S149" s="150"/>
      <c r="T149" s="149"/>
      <c r="U149" s="149"/>
      <c r="Z149" s="148"/>
      <c r="AA149" s="148"/>
    </row>
    <row r="150" spans="1:27" hidden="1">
      <c r="A150" s="181">
        <v>21451</v>
      </c>
      <c r="B150" s="459" t="s">
        <v>301</v>
      </c>
      <c r="C150" s="460"/>
      <c r="D150" s="455" t="s">
        <v>28</v>
      </c>
      <c r="E150" s="456"/>
      <c r="F150" s="180"/>
      <c r="G150" s="465" t="str">
        <f t="shared" si="1"/>
        <v>JANATA Petr</v>
      </c>
      <c r="H150" s="465"/>
      <c r="I150" s="465"/>
      <c r="J150" s="465"/>
      <c r="K150" s="183" t="s">
        <v>185</v>
      </c>
      <c r="O150" s="148"/>
      <c r="P150" s="148"/>
      <c r="S150" s="150"/>
      <c r="T150" s="149"/>
      <c r="U150" s="149"/>
      <c r="Z150" s="148"/>
      <c r="AA150" s="148"/>
    </row>
    <row r="151" spans="1:27" hidden="1">
      <c r="A151" s="181">
        <v>12386</v>
      </c>
      <c r="B151" s="459" t="s">
        <v>300</v>
      </c>
      <c r="C151" s="460"/>
      <c r="D151" s="455" t="s">
        <v>43</v>
      </c>
      <c r="E151" s="456"/>
      <c r="F151" s="180"/>
      <c r="G151" s="465" t="str">
        <f t="shared" si="1"/>
        <v>JÍCHA Tomáš</v>
      </c>
      <c r="H151" s="465"/>
      <c r="I151" s="465"/>
      <c r="J151" s="465"/>
      <c r="K151" s="183" t="s">
        <v>184</v>
      </c>
      <c r="O151" s="148"/>
      <c r="P151" s="148"/>
      <c r="S151" s="150"/>
      <c r="T151" s="149"/>
      <c r="U151" s="149"/>
      <c r="Z151" s="148"/>
      <c r="AA151" s="148"/>
    </row>
    <row r="152" spans="1:27" hidden="1">
      <c r="A152" s="181">
        <v>24714</v>
      </c>
      <c r="B152" s="459" t="s">
        <v>299</v>
      </c>
      <c r="C152" s="460"/>
      <c r="D152" s="455" t="s">
        <v>298</v>
      </c>
      <c r="E152" s="456"/>
      <c r="F152" s="180"/>
      <c r="G152" s="465" t="str">
        <f t="shared" si="1"/>
        <v>JIRÁSKOVÁ Gabriela</v>
      </c>
      <c r="H152" s="465"/>
      <c r="I152" s="465"/>
      <c r="J152" s="465"/>
      <c r="K152" s="183" t="s">
        <v>183</v>
      </c>
      <c r="O152" s="148"/>
      <c r="P152" s="148"/>
      <c r="S152" s="150"/>
      <c r="T152" s="149"/>
      <c r="U152" s="149"/>
      <c r="Z152" s="148"/>
      <c r="AA152" s="148"/>
    </row>
    <row r="153" spans="1:27" hidden="1">
      <c r="A153" s="181">
        <v>2590</v>
      </c>
      <c r="B153" s="459" t="s">
        <v>297</v>
      </c>
      <c r="C153" s="460"/>
      <c r="D153" s="455" t="s">
        <v>28</v>
      </c>
      <c r="E153" s="456"/>
      <c r="F153" s="180"/>
      <c r="G153" s="465" t="str">
        <f t="shared" si="1"/>
        <v>KAPAL  Petr</v>
      </c>
      <c r="H153" s="465"/>
      <c r="I153" s="465"/>
      <c r="J153" s="465"/>
      <c r="K153" s="183" t="s">
        <v>182</v>
      </c>
      <c r="O153" s="148"/>
      <c r="P153" s="148"/>
      <c r="S153" s="150"/>
      <c r="T153" s="149"/>
      <c r="U153" s="149"/>
      <c r="Z153" s="148"/>
      <c r="AA153" s="148"/>
    </row>
    <row r="154" spans="1:27" hidden="1">
      <c r="A154" s="181">
        <v>25607</v>
      </c>
      <c r="B154" s="459" t="s">
        <v>296</v>
      </c>
      <c r="C154" s="460"/>
      <c r="D154" s="455" t="s">
        <v>295</v>
      </c>
      <c r="E154" s="456"/>
      <c r="F154" s="180"/>
      <c r="G154" s="465" t="str">
        <f t="shared" si="1"/>
        <v>KAPROVÁ Ludmila</v>
      </c>
      <c r="H154" s="465"/>
      <c r="I154" s="465"/>
      <c r="J154" s="465"/>
      <c r="K154" s="183" t="s">
        <v>181</v>
      </c>
      <c r="O154" s="148"/>
      <c r="P154" s="148"/>
      <c r="S154" s="150"/>
      <c r="T154" s="149"/>
      <c r="U154" s="149"/>
      <c r="Z154" s="148"/>
      <c r="AA154" s="148"/>
    </row>
    <row r="155" spans="1:27" hidden="1">
      <c r="A155" s="181">
        <v>13398</v>
      </c>
      <c r="B155" s="459" t="s">
        <v>205</v>
      </c>
      <c r="C155" s="460"/>
      <c r="D155" s="455" t="s">
        <v>24</v>
      </c>
      <c r="E155" s="456"/>
      <c r="F155" s="180"/>
      <c r="G155" s="465" t="str">
        <f t="shared" si="1"/>
        <v>MUSIL Ladislav</v>
      </c>
      <c r="H155" s="465"/>
      <c r="I155" s="465"/>
      <c r="J155" s="465"/>
      <c r="K155" s="183" t="s">
        <v>180</v>
      </c>
      <c r="O155" s="148"/>
      <c r="P155" s="148"/>
      <c r="S155" s="150"/>
      <c r="T155" s="149"/>
      <c r="U155" s="149"/>
      <c r="Z155" s="148"/>
      <c r="AA155" s="148"/>
    </row>
    <row r="156" spans="1:27" hidden="1">
      <c r="A156" s="181">
        <v>20059</v>
      </c>
      <c r="B156" s="459" t="s">
        <v>294</v>
      </c>
      <c r="C156" s="460"/>
      <c r="D156" s="455" t="s">
        <v>293</v>
      </c>
      <c r="E156" s="456"/>
      <c r="F156" s="180"/>
      <c r="G156" s="465" t="str">
        <f t="shared" si="1"/>
        <v>SOMOLÍKOVÁ  Emílie</v>
      </c>
      <c r="H156" s="465"/>
      <c r="I156" s="465"/>
      <c r="J156" s="465"/>
      <c r="K156" s="183" t="s">
        <v>179</v>
      </c>
      <c r="O156" s="148"/>
      <c r="P156" s="148"/>
      <c r="S156" s="150"/>
      <c r="T156" s="149"/>
      <c r="U156" s="149"/>
      <c r="Z156" s="148"/>
      <c r="AA156" s="148"/>
    </row>
    <row r="157" spans="1:27" hidden="1">
      <c r="A157" s="181">
        <v>21028</v>
      </c>
      <c r="B157" s="459" t="s">
        <v>292</v>
      </c>
      <c r="C157" s="460"/>
      <c r="D157" s="455" t="s">
        <v>291</v>
      </c>
      <c r="E157" s="456"/>
      <c r="F157" s="180"/>
      <c r="G157" s="465" t="str">
        <f t="shared" si="1"/>
        <v>ŠŤOVÍČEK  Pavel</v>
      </c>
      <c r="H157" s="465"/>
      <c r="I157" s="465"/>
      <c r="J157" s="465"/>
      <c r="K157" s="183" t="s">
        <v>178</v>
      </c>
      <c r="O157" s="148"/>
      <c r="P157" s="148"/>
      <c r="S157" s="150"/>
      <c r="T157" s="149"/>
      <c r="U157" s="149"/>
      <c r="Z157" s="148"/>
      <c r="AA157" s="148"/>
    </row>
    <row r="158" spans="1:27" hidden="1">
      <c r="A158" s="181">
        <v>24715</v>
      </c>
      <c r="B158" s="459" t="s">
        <v>290</v>
      </c>
      <c r="C158" s="460"/>
      <c r="D158" s="455" t="s">
        <v>35</v>
      </c>
      <c r="E158" s="456"/>
      <c r="F158" s="180"/>
      <c r="G158" s="465" t="str">
        <f t="shared" si="1"/>
        <v>VÁCLAVKOVÁ Eva</v>
      </c>
      <c r="H158" s="465"/>
      <c r="I158" s="465"/>
      <c r="J158" s="465"/>
      <c r="K158" s="183" t="s">
        <v>177</v>
      </c>
      <c r="O158" s="148"/>
      <c r="P158" s="148"/>
      <c r="S158" s="150"/>
      <c r="T158" s="149"/>
      <c r="U158" s="149"/>
      <c r="Z158" s="148"/>
      <c r="AA158" s="148"/>
    </row>
    <row r="159" spans="1:27" hidden="1">
      <c r="A159" s="181">
        <v>10974</v>
      </c>
      <c r="B159" s="459" t="s">
        <v>289</v>
      </c>
      <c r="C159" s="460"/>
      <c r="D159" s="455" t="s">
        <v>32</v>
      </c>
      <c r="E159" s="456"/>
      <c r="F159" s="180"/>
      <c r="G159" s="465" t="str">
        <f t="shared" si="1"/>
        <v>ZACHAŘ Čeněk</v>
      </c>
      <c r="H159" s="465"/>
      <c r="I159" s="465"/>
      <c r="J159" s="465"/>
      <c r="K159" s="183" t="s">
        <v>176</v>
      </c>
      <c r="O159" s="148"/>
      <c r="P159" s="148"/>
      <c r="S159" s="150"/>
      <c r="T159" s="149"/>
      <c r="U159" s="149"/>
      <c r="Z159" s="148"/>
      <c r="AA159" s="148"/>
    </row>
    <row r="160" spans="1:27" hidden="1">
      <c r="A160" s="178">
        <v>10912</v>
      </c>
      <c r="B160" s="450" t="s">
        <v>288</v>
      </c>
      <c r="C160" s="451"/>
      <c r="D160" s="452" t="s">
        <v>118</v>
      </c>
      <c r="E160" s="449"/>
      <c r="F160" s="152"/>
      <c r="G160" s="454" t="str">
        <f t="shared" si="1"/>
        <v>ŠMEJKAL  Jaroslav</v>
      </c>
      <c r="H160" s="454"/>
      <c r="I160" s="454"/>
      <c r="J160" s="454"/>
      <c r="K160" s="177" t="s">
        <v>287</v>
      </c>
      <c r="O160" s="148"/>
      <c r="P160" s="148"/>
      <c r="S160" s="150"/>
      <c r="T160" s="149"/>
      <c r="U160" s="149"/>
      <c r="Z160" s="148"/>
      <c r="AA160" s="148"/>
    </row>
    <row r="161" spans="1:27" hidden="1">
      <c r="A161" s="178">
        <v>25485</v>
      </c>
      <c r="B161" s="450" t="s">
        <v>286</v>
      </c>
      <c r="C161" s="451"/>
      <c r="D161" s="452" t="s">
        <v>42</v>
      </c>
      <c r="E161" s="449"/>
      <c r="F161" s="152"/>
      <c r="G161" s="454" t="str">
        <f t="shared" si="1"/>
        <v>NECKÁŘ Jan</v>
      </c>
      <c r="H161" s="454"/>
      <c r="I161" s="454"/>
      <c r="J161" s="454"/>
      <c r="K161" s="177" t="s">
        <v>187</v>
      </c>
      <c r="O161" s="148"/>
      <c r="P161" s="148"/>
      <c r="S161" s="150"/>
      <c r="T161" s="149"/>
      <c r="U161" s="149"/>
      <c r="Z161" s="148"/>
      <c r="AA161" s="148"/>
    </row>
    <row r="162" spans="1:27" hidden="1">
      <c r="A162" s="178">
        <v>19667</v>
      </c>
      <c r="B162" s="450" t="s">
        <v>285</v>
      </c>
      <c r="C162" s="451"/>
      <c r="D162" s="452" t="s">
        <v>244</v>
      </c>
      <c r="E162" s="449"/>
      <c r="F162" s="152"/>
      <c r="G162" s="454" t="str">
        <f t="shared" si="1"/>
        <v>VYKOUKOVÁ Jitka</v>
      </c>
      <c r="H162" s="454"/>
      <c r="I162" s="454"/>
      <c r="J162" s="454"/>
      <c r="K162" s="177" t="s">
        <v>186</v>
      </c>
      <c r="O162" s="148"/>
      <c r="P162" s="148"/>
      <c r="S162" s="150"/>
      <c r="T162" s="149"/>
      <c r="U162" s="149"/>
      <c r="Z162" s="148"/>
      <c r="AA162" s="148"/>
    </row>
    <row r="163" spans="1:27" hidden="1">
      <c r="A163" s="178">
        <v>14557</v>
      </c>
      <c r="B163" s="450" t="s">
        <v>284</v>
      </c>
      <c r="C163" s="451"/>
      <c r="D163" s="452" t="s">
        <v>31</v>
      </c>
      <c r="E163" s="449"/>
      <c r="F163" s="152"/>
      <c r="G163" s="454" t="str">
        <f t="shared" si="1"/>
        <v>PETER Jiří</v>
      </c>
      <c r="H163" s="454"/>
      <c r="I163" s="454"/>
      <c r="J163" s="454"/>
      <c r="K163" s="177" t="s">
        <v>185</v>
      </c>
      <c r="O163" s="148"/>
      <c r="P163" s="148"/>
      <c r="S163" s="150"/>
      <c r="T163" s="149"/>
      <c r="U163" s="149"/>
      <c r="Z163" s="148"/>
      <c r="AA163" s="148"/>
    </row>
    <row r="164" spans="1:27" hidden="1">
      <c r="A164" s="178">
        <v>21413</v>
      </c>
      <c r="B164" s="450" t="s">
        <v>283</v>
      </c>
      <c r="C164" s="451"/>
      <c r="D164" s="452" t="s">
        <v>31</v>
      </c>
      <c r="E164" s="449"/>
      <c r="F164" s="152"/>
      <c r="G164" s="454" t="str">
        <f t="shared" si="1"/>
        <v>HAKEN Jiří</v>
      </c>
      <c r="H164" s="454"/>
      <c r="I164" s="454"/>
      <c r="J164" s="454"/>
      <c r="K164" s="177" t="s">
        <v>184</v>
      </c>
      <c r="O164" s="148"/>
      <c r="P164" s="148"/>
      <c r="S164" s="150"/>
      <c r="T164" s="149"/>
      <c r="U164" s="149"/>
      <c r="Z164" s="148"/>
      <c r="AA164" s="148"/>
    </row>
    <row r="165" spans="1:27" hidden="1">
      <c r="A165" s="178">
        <v>1087</v>
      </c>
      <c r="B165" s="450" t="s">
        <v>282</v>
      </c>
      <c r="C165" s="451"/>
      <c r="D165" s="452" t="s">
        <v>281</v>
      </c>
      <c r="E165" s="449"/>
      <c r="F165" s="152"/>
      <c r="G165" s="454" t="str">
        <f t="shared" si="1"/>
        <v>PYTLÍKOVÁ Květa</v>
      </c>
      <c r="H165" s="454"/>
      <c r="I165" s="454"/>
      <c r="J165" s="454"/>
      <c r="K165" s="177" t="s">
        <v>183</v>
      </c>
      <c r="O165" s="148"/>
      <c r="P165" s="148"/>
      <c r="S165" s="150"/>
      <c r="T165" s="149"/>
      <c r="U165" s="149"/>
      <c r="Z165" s="148"/>
      <c r="AA165" s="148"/>
    </row>
    <row r="166" spans="1:27" hidden="1">
      <c r="A166" s="178">
        <v>1305</v>
      </c>
      <c r="B166" s="450" t="s">
        <v>280</v>
      </c>
      <c r="C166" s="451"/>
      <c r="D166" s="452" t="s">
        <v>85</v>
      </c>
      <c r="E166" s="449"/>
      <c r="F166" s="152"/>
      <c r="G166" s="454" t="str">
        <f t="shared" si="1"/>
        <v>MANSFELDOVÁ Jiřina</v>
      </c>
      <c r="H166" s="454"/>
      <c r="I166" s="454"/>
      <c r="J166" s="454"/>
      <c r="K166" s="177" t="s">
        <v>182</v>
      </c>
      <c r="O166" s="148"/>
      <c r="P166" s="148"/>
      <c r="S166" s="150"/>
      <c r="T166" s="149"/>
      <c r="U166" s="149"/>
      <c r="Z166" s="148"/>
      <c r="AA166" s="148"/>
    </row>
    <row r="167" spans="1:27" hidden="1">
      <c r="A167" s="178">
        <v>14349</v>
      </c>
      <c r="B167" s="467" t="s">
        <v>279</v>
      </c>
      <c r="C167" s="468"/>
      <c r="D167" s="463" t="s">
        <v>244</v>
      </c>
      <c r="E167" s="464"/>
      <c r="F167" s="152"/>
      <c r="G167" s="454" t="str">
        <f t="shared" si="1"/>
        <v>RUNTSCHOVÁ Jitka</v>
      </c>
      <c r="H167" s="454"/>
      <c r="I167" s="454"/>
      <c r="J167" s="454"/>
      <c r="K167" s="177" t="s">
        <v>181</v>
      </c>
      <c r="O167" s="148"/>
      <c r="P167" s="148"/>
      <c r="S167" s="150"/>
      <c r="T167" s="149"/>
      <c r="U167" s="149"/>
      <c r="Z167" s="148"/>
      <c r="AA167" s="148"/>
    </row>
    <row r="168" spans="1:27" hidden="1">
      <c r="A168" s="178">
        <v>15944</v>
      </c>
      <c r="B168" s="450" t="s">
        <v>278</v>
      </c>
      <c r="C168" s="451"/>
      <c r="D168" s="452" t="s">
        <v>119</v>
      </c>
      <c r="E168" s="449"/>
      <c r="F168" s="152"/>
      <c r="G168" s="454" t="str">
        <f t="shared" si="1"/>
        <v>PYTLÍK Jakub</v>
      </c>
      <c r="H168" s="454"/>
      <c r="I168" s="454"/>
      <c r="J168" s="454"/>
      <c r="K168" s="177" t="s">
        <v>180</v>
      </c>
      <c r="O168" s="148"/>
      <c r="P168" s="148"/>
      <c r="S168" s="150"/>
      <c r="T168" s="149"/>
      <c r="U168" s="149"/>
      <c r="Z168" s="148"/>
      <c r="AA168" s="148"/>
    </row>
    <row r="169" spans="1:27" hidden="1">
      <c r="A169" s="178"/>
      <c r="B169" s="450"/>
      <c r="C169" s="451"/>
      <c r="D169" s="448"/>
      <c r="E169" s="449"/>
      <c r="F169" s="152"/>
      <c r="G169" s="454" t="str">
        <f t="shared" si="1"/>
        <v xml:space="preserve"> </v>
      </c>
      <c r="H169" s="454"/>
      <c r="I169" s="454"/>
      <c r="J169" s="454"/>
      <c r="K169" s="177" t="s">
        <v>179</v>
      </c>
      <c r="O169" s="148"/>
      <c r="P169" s="148"/>
      <c r="S169" s="150"/>
      <c r="T169" s="149"/>
      <c r="U169" s="149"/>
      <c r="Z169" s="148"/>
      <c r="AA169" s="148"/>
    </row>
    <row r="170" spans="1:27" hidden="1">
      <c r="A170" s="181">
        <v>19845</v>
      </c>
      <c r="B170" s="459" t="s">
        <v>277</v>
      </c>
      <c r="C170" s="460"/>
      <c r="D170" s="455" t="s">
        <v>276</v>
      </c>
      <c r="E170" s="456"/>
      <c r="F170" s="180"/>
      <c r="G170" s="465" t="str">
        <f t="shared" si="1"/>
        <v>VÁVRA Ivo</v>
      </c>
      <c r="H170" s="465"/>
      <c r="I170" s="465"/>
      <c r="J170" s="465"/>
      <c r="K170" s="183" t="s">
        <v>275</v>
      </c>
      <c r="O170" s="148"/>
      <c r="P170" s="148"/>
      <c r="S170" s="150"/>
      <c r="T170" s="149"/>
      <c r="U170" s="149"/>
      <c r="Z170" s="148"/>
      <c r="AA170" s="148"/>
    </row>
    <row r="171" spans="1:27" hidden="1">
      <c r="A171" s="181">
        <v>823</v>
      </c>
      <c r="B171" s="459" t="s">
        <v>274</v>
      </c>
      <c r="C171" s="460"/>
      <c r="D171" s="455" t="s">
        <v>239</v>
      </c>
      <c r="E171" s="456"/>
      <c r="F171" s="180"/>
      <c r="G171" s="465" t="str">
        <f t="shared" si="1"/>
        <v>MYŠIČKOVÁ Jana</v>
      </c>
      <c r="H171" s="465"/>
      <c r="I171" s="465"/>
      <c r="J171" s="465"/>
      <c r="K171" s="183" t="s">
        <v>187</v>
      </c>
      <c r="O171" s="148"/>
      <c r="P171" s="148"/>
      <c r="S171" s="150"/>
      <c r="T171" s="149"/>
      <c r="U171" s="149"/>
      <c r="Z171" s="148"/>
      <c r="AA171" s="148"/>
    </row>
    <row r="172" spans="1:27" hidden="1">
      <c r="A172" s="181">
        <v>9966</v>
      </c>
      <c r="B172" s="459" t="s">
        <v>273</v>
      </c>
      <c r="C172" s="460"/>
      <c r="D172" s="455" t="s">
        <v>118</v>
      </c>
      <c r="E172" s="456"/>
      <c r="F172" s="180"/>
      <c r="G172" s="465" t="str">
        <f t="shared" si="1"/>
        <v>BĚLOHLÁVEK Jaroslav</v>
      </c>
      <c r="H172" s="465"/>
      <c r="I172" s="465"/>
      <c r="J172" s="465"/>
      <c r="K172" s="183" t="s">
        <v>186</v>
      </c>
      <c r="O172" s="148"/>
      <c r="P172" s="148"/>
      <c r="S172" s="150"/>
      <c r="T172" s="149"/>
      <c r="U172" s="149"/>
      <c r="Z172" s="148"/>
      <c r="AA172" s="148"/>
    </row>
    <row r="173" spans="1:27" hidden="1">
      <c r="A173" s="181">
        <v>1372</v>
      </c>
      <c r="B173" s="459" t="s">
        <v>272</v>
      </c>
      <c r="C173" s="460"/>
      <c r="D173" s="455" t="s">
        <v>31</v>
      </c>
      <c r="E173" s="456"/>
      <c r="F173" s="180"/>
      <c r="G173" s="465" t="str">
        <f t="shared" si="1"/>
        <v>VILÍMOVSKÝ Jiří</v>
      </c>
      <c r="H173" s="465"/>
      <c r="I173" s="465"/>
      <c r="J173" s="465"/>
      <c r="K173" s="183" t="s">
        <v>185</v>
      </c>
      <c r="O173" s="148"/>
      <c r="P173" s="148"/>
      <c r="S173" s="150"/>
      <c r="T173" s="149"/>
      <c r="U173" s="149"/>
      <c r="Z173" s="148"/>
      <c r="AA173" s="148"/>
    </row>
    <row r="174" spans="1:27" hidden="1">
      <c r="A174" s="181">
        <v>1366</v>
      </c>
      <c r="B174" s="459" t="s">
        <v>257</v>
      </c>
      <c r="C174" s="460"/>
      <c r="D174" s="455" t="s">
        <v>211</v>
      </c>
      <c r="E174" s="456"/>
      <c r="F174" s="180"/>
      <c r="G174" s="465" t="str">
        <f t="shared" si="1"/>
        <v>STRNAD Vladimír</v>
      </c>
      <c r="H174" s="465"/>
      <c r="I174" s="465"/>
      <c r="J174" s="465"/>
      <c r="K174" s="183" t="s">
        <v>184</v>
      </c>
      <c r="O174" s="148"/>
      <c r="P174" s="148"/>
      <c r="S174" s="150"/>
      <c r="T174" s="149"/>
      <c r="U174" s="149"/>
      <c r="Z174" s="148"/>
      <c r="AA174" s="148"/>
    </row>
    <row r="175" spans="1:27" hidden="1">
      <c r="A175" s="181">
        <v>834</v>
      </c>
      <c r="B175" s="459" t="s">
        <v>271</v>
      </c>
      <c r="C175" s="460"/>
      <c r="D175" s="455" t="s">
        <v>270</v>
      </c>
      <c r="E175" s="456"/>
      <c r="F175" s="180"/>
      <c r="G175" s="465" t="str">
        <f t="shared" si="1"/>
        <v>ŠPIČKOVÁ  Johana</v>
      </c>
      <c r="H175" s="465"/>
      <c r="I175" s="465"/>
      <c r="J175" s="465"/>
      <c r="K175" s="183" t="s">
        <v>183</v>
      </c>
      <c r="O175" s="148"/>
      <c r="P175" s="148"/>
      <c r="S175" s="150"/>
      <c r="T175" s="149"/>
      <c r="U175" s="149"/>
      <c r="Z175" s="148"/>
      <c r="AA175" s="148"/>
    </row>
    <row r="176" spans="1:27" hidden="1">
      <c r="A176" s="181">
        <v>13850</v>
      </c>
      <c r="B176" s="459" t="s">
        <v>269</v>
      </c>
      <c r="C176" s="460"/>
      <c r="D176" s="455" t="s">
        <v>122</v>
      </c>
      <c r="E176" s="456"/>
      <c r="F176" s="180"/>
      <c r="G176" s="465" t="str">
        <f t="shared" si="1"/>
        <v>WOLF Karel</v>
      </c>
      <c r="H176" s="465"/>
      <c r="I176" s="465"/>
      <c r="J176" s="465"/>
      <c r="K176" s="183" t="s">
        <v>182</v>
      </c>
      <c r="O176" s="148"/>
      <c r="P176" s="148"/>
      <c r="S176" s="150"/>
      <c r="T176" s="149"/>
      <c r="U176" s="149"/>
      <c r="Z176" s="148"/>
      <c r="AA176" s="148"/>
    </row>
    <row r="177" spans="1:27" hidden="1">
      <c r="A177" s="181">
        <v>21853</v>
      </c>
      <c r="B177" s="459" t="s">
        <v>268</v>
      </c>
      <c r="C177" s="460"/>
      <c r="D177" s="455" t="s">
        <v>122</v>
      </c>
      <c r="E177" s="456"/>
      <c r="F177" s="180"/>
      <c r="G177" s="465" t="str">
        <f t="shared" si="1"/>
        <v>SVITAVSKÝ Karel</v>
      </c>
      <c r="H177" s="465"/>
      <c r="I177" s="465"/>
      <c r="J177" s="465"/>
      <c r="K177" s="183" t="s">
        <v>181</v>
      </c>
      <c r="O177" s="148"/>
      <c r="P177" s="148"/>
      <c r="S177" s="150"/>
      <c r="T177" s="149"/>
      <c r="U177" s="149"/>
      <c r="Z177" s="148"/>
      <c r="AA177" s="148"/>
    </row>
    <row r="178" spans="1:27" hidden="1">
      <c r="A178" s="181"/>
      <c r="B178" s="459"/>
      <c r="C178" s="460"/>
      <c r="D178" s="455"/>
      <c r="E178" s="456"/>
      <c r="F178" s="180"/>
      <c r="G178" s="465" t="str">
        <f t="shared" si="1"/>
        <v xml:space="preserve"> </v>
      </c>
      <c r="H178" s="465"/>
      <c r="I178" s="465"/>
      <c r="J178" s="465"/>
      <c r="K178" s="183" t="s">
        <v>180</v>
      </c>
      <c r="O178" s="148"/>
      <c r="P178" s="148"/>
      <c r="S178" s="150"/>
      <c r="T178" s="149"/>
      <c r="U178" s="149"/>
      <c r="Z178" s="148"/>
      <c r="AA178" s="148"/>
    </row>
    <row r="179" spans="1:27" hidden="1">
      <c r="A179" s="181"/>
      <c r="B179" s="459"/>
      <c r="C179" s="460"/>
      <c r="D179" s="455"/>
      <c r="E179" s="456"/>
      <c r="F179" s="180"/>
      <c r="G179" s="465" t="str">
        <f t="shared" si="1"/>
        <v xml:space="preserve"> </v>
      </c>
      <c r="H179" s="465"/>
      <c r="I179" s="465"/>
      <c r="J179" s="465"/>
      <c r="K179" s="183" t="s">
        <v>179</v>
      </c>
      <c r="O179" s="148"/>
      <c r="P179" s="148"/>
      <c r="S179" s="150"/>
      <c r="T179" s="149"/>
      <c r="U179" s="149"/>
      <c r="Z179" s="148"/>
      <c r="AA179" s="148"/>
    </row>
    <row r="180" spans="1:27" hidden="1">
      <c r="A180" s="178">
        <v>15064</v>
      </c>
      <c r="B180" s="450" t="s">
        <v>267</v>
      </c>
      <c r="C180" s="451"/>
      <c r="D180" s="448" t="s">
        <v>38</v>
      </c>
      <c r="E180" s="449"/>
      <c r="F180" s="152"/>
      <c r="G180" s="454" t="str">
        <f t="shared" si="1"/>
        <v>CEPL Zdeněk</v>
      </c>
      <c r="H180" s="454"/>
      <c r="I180" s="454"/>
      <c r="J180" s="454"/>
      <c r="K180" s="177" t="s">
        <v>266</v>
      </c>
      <c r="O180" s="148"/>
      <c r="P180" s="148"/>
      <c r="S180" s="150"/>
      <c r="T180" s="149"/>
      <c r="U180" s="149"/>
      <c r="Z180" s="148"/>
      <c r="AA180" s="148"/>
    </row>
    <row r="181" spans="1:27" hidden="1">
      <c r="A181" s="178">
        <v>23740</v>
      </c>
      <c r="B181" s="450" t="s">
        <v>265</v>
      </c>
      <c r="C181" s="451"/>
      <c r="D181" s="448" t="s">
        <v>82</v>
      </c>
      <c r="E181" s="449"/>
      <c r="F181" s="152"/>
      <c r="G181" s="454" t="str">
        <f t="shared" si="1"/>
        <v>ČERNÝ Milan</v>
      </c>
      <c r="H181" s="454"/>
      <c r="I181" s="454"/>
      <c r="J181" s="454"/>
      <c r="K181" s="177" t="s">
        <v>187</v>
      </c>
      <c r="O181" s="148"/>
      <c r="P181" s="148"/>
      <c r="S181" s="150"/>
      <c r="T181" s="149"/>
      <c r="U181" s="149"/>
      <c r="Z181" s="148"/>
      <c r="AA181" s="148"/>
    </row>
    <row r="182" spans="1:27" hidden="1">
      <c r="A182" s="178">
        <v>16602</v>
      </c>
      <c r="B182" s="450" t="s">
        <v>264</v>
      </c>
      <c r="C182" s="451"/>
      <c r="D182" s="448" t="s">
        <v>263</v>
      </c>
      <c r="E182" s="449"/>
      <c r="F182" s="152"/>
      <c r="G182" s="454" t="str">
        <f t="shared" si="1"/>
        <v>FIKEJZL Vít</v>
      </c>
      <c r="H182" s="454"/>
      <c r="I182" s="454"/>
      <c r="J182" s="454"/>
      <c r="K182" s="177" t="s">
        <v>186</v>
      </c>
      <c r="O182" s="148"/>
      <c r="P182" s="148"/>
      <c r="S182" s="150"/>
      <c r="T182" s="149"/>
      <c r="U182" s="149"/>
      <c r="Z182" s="148"/>
      <c r="AA182" s="148"/>
    </row>
    <row r="183" spans="1:27" hidden="1">
      <c r="A183" s="178">
        <v>13363</v>
      </c>
      <c r="B183" s="450" t="s">
        <v>262</v>
      </c>
      <c r="C183" s="451"/>
      <c r="D183" s="448" t="s">
        <v>31</v>
      </c>
      <c r="E183" s="449"/>
      <c r="F183" s="152"/>
      <c r="G183" s="454" t="str">
        <f t="shared" si="1"/>
        <v>LANKAŠ Jiří</v>
      </c>
      <c r="H183" s="454"/>
      <c r="I183" s="454"/>
      <c r="J183" s="454"/>
      <c r="K183" s="177" t="s">
        <v>185</v>
      </c>
      <c r="O183" s="148"/>
      <c r="P183" s="148"/>
      <c r="S183" s="150"/>
      <c r="T183" s="149"/>
      <c r="U183" s="149"/>
      <c r="Z183" s="148"/>
      <c r="AA183" s="148"/>
    </row>
    <row r="184" spans="1:27" hidden="1">
      <c r="A184" s="178">
        <v>23739</v>
      </c>
      <c r="B184" s="450" t="s">
        <v>261</v>
      </c>
      <c r="C184" s="451"/>
      <c r="D184" s="448" t="s">
        <v>31</v>
      </c>
      <c r="E184" s="449"/>
      <c r="F184" s="152"/>
      <c r="G184" s="454" t="str">
        <f t="shared" si="1"/>
        <v>NEUMAJER Jiří</v>
      </c>
      <c r="H184" s="454"/>
      <c r="I184" s="454"/>
      <c r="J184" s="454"/>
      <c r="K184" s="177" t="s">
        <v>184</v>
      </c>
      <c r="O184" s="148"/>
      <c r="P184" s="148"/>
      <c r="S184" s="150"/>
      <c r="T184" s="149"/>
      <c r="U184" s="149"/>
      <c r="Z184" s="148"/>
      <c r="AA184" s="148"/>
    </row>
    <row r="185" spans="1:27" hidden="1">
      <c r="A185" s="178">
        <v>1134</v>
      </c>
      <c r="B185" s="450" t="s">
        <v>260</v>
      </c>
      <c r="C185" s="451"/>
      <c r="D185" s="448" t="s">
        <v>27</v>
      </c>
      <c r="E185" s="449"/>
      <c r="F185" s="152"/>
      <c r="G185" s="454" t="str">
        <f t="shared" si="1"/>
        <v>VIKTORIN Miroslav</v>
      </c>
      <c r="H185" s="454"/>
      <c r="I185" s="454"/>
      <c r="J185" s="454"/>
      <c r="K185" s="177" t="s">
        <v>183</v>
      </c>
      <c r="O185" s="148"/>
      <c r="P185" s="148"/>
      <c r="S185" s="150"/>
      <c r="T185" s="149"/>
      <c r="U185" s="149"/>
      <c r="Z185" s="148"/>
      <c r="AA185" s="148"/>
    </row>
    <row r="186" spans="1:27" hidden="1">
      <c r="A186" s="178">
        <v>13562</v>
      </c>
      <c r="B186" s="450" t="s">
        <v>259</v>
      </c>
      <c r="C186" s="451"/>
      <c r="D186" s="448" t="s">
        <v>23</v>
      </c>
      <c r="E186" s="449"/>
      <c r="F186" s="152"/>
      <c r="G186" s="454" t="str">
        <f t="shared" si="1"/>
        <v>SVOBODOVÁ  Kamila</v>
      </c>
      <c r="H186" s="454"/>
      <c r="I186" s="454"/>
      <c r="J186" s="454"/>
      <c r="K186" s="177" t="s">
        <v>182</v>
      </c>
      <c r="O186" s="148"/>
      <c r="P186" s="148"/>
      <c r="S186" s="150"/>
      <c r="T186" s="149"/>
      <c r="U186" s="149"/>
      <c r="Z186" s="148"/>
      <c r="AA186" s="148"/>
    </row>
    <row r="187" spans="1:27" hidden="1">
      <c r="A187" s="178">
        <v>19554</v>
      </c>
      <c r="B187" s="450" t="s">
        <v>258</v>
      </c>
      <c r="C187" s="451"/>
      <c r="D187" s="448" t="s">
        <v>42</v>
      </c>
      <c r="E187" s="449"/>
      <c r="F187" s="152"/>
      <c r="G187" s="454" t="str">
        <f t="shared" si="1"/>
        <v>VÁCHA Jan</v>
      </c>
      <c r="H187" s="454"/>
      <c r="I187" s="454"/>
      <c r="J187" s="454"/>
      <c r="K187" s="177" t="s">
        <v>181</v>
      </c>
      <c r="O187" s="148"/>
      <c r="P187" s="148"/>
      <c r="S187" s="150"/>
      <c r="T187" s="149"/>
      <c r="U187" s="149"/>
      <c r="Z187" s="148"/>
      <c r="AA187" s="148"/>
    </row>
    <row r="188" spans="1:27" hidden="1">
      <c r="A188" s="178"/>
      <c r="B188" s="450"/>
      <c r="C188" s="451"/>
      <c r="D188" s="448"/>
      <c r="E188" s="449"/>
      <c r="F188" s="152"/>
      <c r="G188" s="454" t="str">
        <f t="shared" si="1"/>
        <v xml:space="preserve"> </v>
      </c>
      <c r="H188" s="454"/>
      <c r="I188" s="454"/>
      <c r="J188" s="454"/>
      <c r="K188" s="177" t="s">
        <v>180</v>
      </c>
      <c r="O188" s="148"/>
      <c r="P188" s="148"/>
      <c r="S188" s="150"/>
      <c r="T188" s="149"/>
      <c r="U188" s="149"/>
      <c r="Z188" s="148"/>
      <c r="AA188" s="148"/>
    </row>
    <row r="189" spans="1:27" hidden="1">
      <c r="A189" s="178"/>
      <c r="B189" s="450"/>
      <c r="C189" s="451"/>
      <c r="D189" s="448"/>
      <c r="E189" s="449"/>
      <c r="F189" s="152"/>
      <c r="G189" s="454" t="str">
        <f t="shared" si="1"/>
        <v xml:space="preserve"> </v>
      </c>
      <c r="H189" s="454"/>
      <c r="I189" s="454"/>
      <c r="J189" s="454"/>
      <c r="K189" s="177" t="s">
        <v>179</v>
      </c>
      <c r="O189" s="148"/>
      <c r="P189" s="148"/>
      <c r="S189" s="150"/>
      <c r="T189" s="149"/>
      <c r="U189" s="149"/>
      <c r="Z189" s="148"/>
      <c r="AA189" s="148"/>
    </row>
    <row r="190" spans="1:27" hidden="1">
      <c r="A190" s="181">
        <v>1441</v>
      </c>
      <c r="B190" s="459" t="s">
        <v>257</v>
      </c>
      <c r="C190" s="460"/>
      <c r="D190" s="455" t="s">
        <v>256</v>
      </c>
      <c r="E190" s="456"/>
      <c r="F190" s="180"/>
      <c r="G190" s="566" t="str">
        <f t="shared" si="1"/>
        <v>STRNAD Bohumil</v>
      </c>
      <c r="H190" s="566"/>
      <c r="I190" s="566"/>
      <c r="J190" s="566"/>
      <c r="K190" s="183" t="s">
        <v>255</v>
      </c>
      <c r="O190" s="148"/>
      <c r="P190" s="148"/>
      <c r="S190" s="150"/>
      <c r="T190" s="149"/>
      <c r="U190" s="149"/>
      <c r="Z190" s="148"/>
      <c r="AA190" s="148"/>
    </row>
    <row r="191" spans="1:27" hidden="1">
      <c r="A191" s="181">
        <v>25398</v>
      </c>
      <c r="B191" s="459" t="s">
        <v>254</v>
      </c>
      <c r="C191" s="460"/>
      <c r="D191" s="455" t="s">
        <v>253</v>
      </c>
      <c r="E191" s="456"/>
      <c r="F191" s="180"/>
      <c r="G191" s="566" t="str">
        <f t="shared" si="1"/>
        <v>ŽĎÁREK Václav</v>
      </c>
      <c r="H191" s="566"/>
      <c r="I191" s="566"/>
      <c r="J191" s="566"/>
      <c r="K191" s="183" t="s">
        <v>187</v>
      </c>
      <c r="O191" s="148"/>
      <c r="P191" s="148"/>
      <c r="S191" s="150"/>
      <c r="T191" s="149"/>
      <c r="U191" s="149"/>
      <c r="Z191" s="148"/>
      <c r="AA191" s="148"/>
    </row>
    <row r="192" spans="1:27" hidden="1">
      <c r="A192" s="181">
        <v>22254</v>
      </c>
      <c r="B192" s="459" t="s">
        <v>252</v>
      </c>
      <c r="C192" s="460"/>
      <c r="D192" s="455" t="s">
        <v>251</v>
      </c>
      <c r="E192" s="456"/>
      <c r="F192" s="180"/>
      <c r="G192" s="566" t="str">
        <f t="shared" si="1"/>
        <v>TRUKSA Michal</v>
      </c>
      <c r="H192" s="566"/>
      <c r="I192" s="566"/>
      <c r="J192" s="566"/>
      <c r="K192" s="183" t="s">
        <v>186</v>
      </c>
      <c r="O192" s="148"/>
      <c r="P192" s="148"/>
      <c r="S192" s="150"/>
      <c r="T192" s="149"/>
      <c r="U192" s="149"/>
      <c r="Z192" s="148"/>
      <c r="AA192" s="148"/>
    </row>
    <row r="193" spans="1:27" hidden="1">
      <c r="A193" s="181">
        <v>25538</v>
      </c>
      <c r="B193" s="459" t="s">
        <v>250</v>
      </c>
      <c r="C193" s="460"/>
      <c r="D193" s="455" t="s">
        <v>91</v>
      </c>
      <c r="E193" s="456"/>
      <c r="F193" s="180"/>
      <c r="G193" s="566" t="str">
        <f t="shared" si="1"/>
        <v>BRODIL František</v>
      </c>
      <c r="H193" s="566"/>
      <c r="I193" s="566"/>
      <c r="J193" s="566"/>
      <c r="K193" s="183" t="s">
        <v>185</v>
      </c>
      <c r="O193" s="148"/>
      <c r="P193" s="148"/>
      <c r="S193" s="150"/>
      <c r="T193" s="149"/>
      <c r="U193" s="149"/>
      <c r="Z193" s="148"/>
      <c r="AA193" s="148"/>
    </row>
    <row r="194" spans="1:27" hidden="1">
      <c r="A194" s="181">
        <v>22253</v>
      </c>
      <c r="B194" s="459" t="s">
        <v>249</v>
      </c>
      <c r="C194" s="460"/>
      <c r="D194" s="455" t="s">
        <v>237</v>
      </c>
      <c r="E194" s="456"/>
      <c r="F194" s="180"/>
      <c r="G194" s="566" t="str">
        <f t="shared" si="1"/>
        <v>ŠPAČKOVÁ Lenka</v>
      </c>
      <c r="H194" s="566"/>
      <c r="I194" s="566"/>
      <c r="J194" s="566"/>
      <c r="K194" s="183" t="s">
        <v>184</v>
      </c>
      <c r="O194" s="148"/>
      <c r="P194" s="148"/>
      <c r="S194" s="150"/>
      <c r="T194" s="149"/>
      <c r="U194" s="149"/>
      <c r="Z194" s="148"/>
      <c r="AA194" s="148"/>
    </row>
    <row r="195" spans="1:27" hidden="1">
      <c r="A195" s="181">
        <v>1444</v>
      </c>
      <c r="B195" s="459" t="s">
        <v>248</v>
      </c>
      <c r="C195" s="460"/>
      <c r="D195" s="455" t="s">
        <v>28</v>
      </c>
      <c r="E195" s="456"/>
      <c r="F195" s="180"/>
      <c r="G195" s="566" t="str">
        <f t="shared" si="1"/>
        <v>ŠTĚRBA Petr</v>
      </c>
      <c r="H195" s="566"/>
      <c r="I195" s="566"/>
      <c r="J195" s="566"/>
      <c r="K195" s="183" t="s">
        <v>183</v>
      </c>
      <c r="O195" s="148"/>
      <c r="P195" s="148"/>
      <c r="S195" s="150"/>
      <c r="T195" s="149"/>
      <c r="U195" s="149"/>
      <c r="Z195" s="148"/>
      <c r="AA195" s="148"/>
    </row>
    <row r="196" spans="1:27" hidden="1">
      <c r="A196" s="181">
        <v>5013</v>
      </c>
      <c r="B196" s="459" t="s">
        <v>247</v>
      </c>
      <c r="C196" s="460"/>
      <c r="D196" s="455" t="s">
        <v>122</v>
      </c>
      <c r="E196" s="456"/>
      <c r="F196" s="180"/>
      <c r="G196" s="566" t="str">
        <f t="shared" si="1"/>
        <v>TOMSA Karel</v>
      </c>
      <c r="H196" s="566"/>
      <c r="I196" s="566"/>
      <c r="J196" s="566"/>
      <c r="K196" s="183" t="s">
        <v>182</v>
      </c>
      <c r="O196" s="148"/>
      <c r="P196" s="148"/>
      <c r="S196" s="150"/>
      <c r="T196" s="149"/>
      <c r="U196" s="149"/>
      <c r="Z196" s="148"/>
      <c r="AA196" s="148"/>
    </row>
    <row r="197" spans="1:27" hidden="1">
      <c r="A197" s="181">
        <v>22252</v>
      </c>
      <c r="B197" s="459" t="s">
        <v>246</v>
      </c>
      <c r="C197" s="460"/>
      <c r="D197" s="455" t="s">
        <v>83</v>
      </c>
      <c r="E197" s="456"/>
      <c r="F197" s="180"/>
      <c r="G197" s="566" t="str">
        <f t="shared" si="1"/>
        <v>TOŽIČKA Martin</v>
      </c>
      <c r="H197" s="566"/>
      <c r="I197" s="566"/>
      <c r="J197" s="566"/>
      <c r="K197" s="183" t="s">
        <v>181</v>
      </c>
      <c r="O197" s="148"/>
      <c r="P197" s="148"/>
      <c r="S197" s="150"/>
      <c r="T197" s="149"/>
      <c r="U197" s="149"/>
      <c r="Z197" s="148"/>
      <c r="AA197" s="148"/>
    </row>
    <row r="198" spans="1:27" hidden="1">
      <c r="A198" s="181">
        <v>5778</v>
      </c>
      <c r="B198" s="459" t="s">
        <v>245</v>
      </c>
      <c r="C198" s="460"/>
      <c r="D198" s="455" t="s">
        <v>244</v>
      </c>
      <c r="E198" s="456"/>
      <c r="F198" s="180"/>
      <c r="G198" s="566" t="str">
        <f t="shared" si="1"/>
        <v>RADOSTOVÁ Jitka</v>
      </c>
      <c r="H198" s="566"/>
      <c r="I198" s="566"/>
      <c r="J198" s="566"/>
      <c r="K198" s="183" t="s">
        <v>180</v>
      </c>
      <c r="O198" s="148"/>
      <c r="P198" s="148"/>
      <c r="S198" s="150"/>
      <c r="T198" s="149"/>
      <c r="U198" s="149"/>
      <c r="Z198" s="148"/>
      <c r="AA198" s="148"/>
    </row>
    <row r="199" spans="1:27" hidden="1">
      <c r="A199" s="181"/>
      <c r="B199" s="459"/>
      <c r="C199" s="460"/>
      <c r="D199" s="455"/>
      <c r="E199" s="456"/>
      <c r="F199" s="180"/>
      <c r="G199" s="566" t="str">
        <f t="shared" si="1"/>
        <v xml:space="preserve"> </v>
      </c>
      <c r="H199" s="566"/>
      <c r="I199" s="566"/>
      <c r="J199" s="566"/>
      <c r="K199" s="183" t="s">
        <v>179</v>
      </c>
      <c r="O199" s="148"/>
      <c r="P199" s="148"/>
      <c r="S199" s="150"/>
      <c r="T199" s="149"/>
      <c r="U199" s="149"/>
      <c r="Z199" s="148"/>
      <c r="AA199" s="148"/>
    </row>
    <row r="200" spans="1:27" hidden="1">
      <c r="A200" s="178">
        <v>15542</v>
      </c>
      <c r="B200" s="450" t="s">
        <v>243</v>
      </c>
      <c r="C200" s="451"/>
      <c r="D200" s="452" t="s">
        <v>242</v>
      </c>
      <c r="E200" s="449"/>
      <c r="F200" s="152"/>
      <c r="G200" s="454" t="str">
        <f t="shared" si="1"/>
        <v>KELLNER Miloslav</v>
      </c>
      <c r="H200" s="454"/>
      <c r="I200" s="454"/>
      <c r="J200" s="454"/>
      <c r="K200" s="177" t="s">
        <v>241</v>
      </c>
      <c r="O200" s="148"/>
      <c r="P200" s="148"/>
      <c r="S200" s="150"/>
      <c r="T200" s="149"/>
      <c r="U200" s="149"/>
      <c r="Z200" s="148"/>
      <c r="AA200" s="148"/>
    </row>
    <row r="201" spans="1:27" hidden="1">
      <c r="A201" s="178">
        <v>20100</v>
      </c>
      <c r="B201" s="450" t="s">
        <v>240</v>
      </c>
      <c r="C201" s="451"/>
      <c r="D201" s="452" t="s">
        <v>239</v>
      </c>
      <c r="E201" s="449"/>
      <c r="F201" s="152"/>
      <c r="G201" s="454" t="str">
        <f t="shared" si="1"/>
        <v>VALENTOVÁ  Jana</v>
      </c>
      <c r="H201" s="454"/>
      <c r="I201" s="454"/>
      <c r="J201" s="454"/>
      <c r="K201" s="177" t="s">
        <v>187</v>
      </c>
      <c r="O201" s="148"/>
      <c r="P201" s="148"/>
      <c r="S201" s="150"/>
      <c r="T201" s="149"/>
      <c r="U201" s="149"/>
      <c r="Z201" s="148"/>
      <c r="AA201" s="148"/>
    </row>
    <row r="202" spans="1:27" hidden="1">
      <c r="A202" s="178">
        <v>15538</v>
      </c>
      <c r="B202" s="450" t="s">
        <v>238</v>
      </c>
      <c r="C202" s="451"/>
      <c r="D202" s="452" t="s">
        <v>237</v>
      </c>
      <c r="E202" s="449"/>
      <c r="F202" s="152"/>
      <c r="G202" s="454" t="str">
        <f t="shared" si="1"/>
        <v>KRAUSOVÁ Lenka</v>
      </c>
      <c r="H202" s="454"/>
      <c r="I202" s="454"/>
      <c r="J202" s="454"/>
      <c r="K202" s="177" t="s">
        <v>186</v>
      </c>
      <c r="O202" s="148"/>
      <c r="P202" s="148"/>
      <c r="S202" s="150"/>
      <c r="T202" s="149"/>
      <c r="U202" s="149"/>
      <c r="Z202" s="148"/>
      <c r="AA202" s="148"/>
    </row>
    <row r="203" spans="1:27" hidden="1">
      <c r="A203" s="178">
        <v>15539</v>
      </c>
      <c r="B203" s="450" t="s">
        <v>236</v>
      </c>
      <c r="C203" s="451"/>
      <c r="D203" s="452" t="s">
        <v>24</v>
      </c>
      <c r="E203" s="449"/>
      <c r="F203" s="152"/>
      <c r="G203" s="454" t="str">
        <f t="shared" si="1"/>
        <v>HOLEČEK Ladislav</v>
      </c>
      <c r="H203" s="454"/>
      <c r="I203" s="454"/>
      <c r="J203" s="454"/>
      <c r="K203" s="177" t="s">
        <v>185</v>
      </c>
      <c r="O203" s="148"/>
      <c r="P203" s="148"/>
      <c r="S203" s="150"/>
      <c r="T203" s="149"/>
      <c r="U203" s="149"/>
      <c r="Z203" s="148"/>
      <c r="AA203" s="148"/>
    </row>
    <row r="204" spans="1:27" hidden="1">
      <c r="A204" s="178">
        <v>15540</v>
      </c>
      <c r="B204" s="450" t="s">
        <v>235</v>
      </c>
      <c r="C204" s="451"/>
      <c r="D204" s="452" t="s">
        <v>234</v>
      </c>
      <c r="E204" s="449"/>
      <c r="F204" s="152"/>
      <c r="G204" s="454" t="str">
        <f t="shared" si="1"/>
        <v>FIALOVÁ Eliška</v>
      </c>
      <c r="H204" s="454"/>
      <c r="I204" s="454"/>
      <c r="J204" s="454"/>
      <c r="K204" s="177" t="s">
        <v>184</v>
      </c>
      <c r="O204" s="148"/>
      <c r="P204" s="148"/>
      <c r="S204" s="150"/>
      <c r="T204" s="149"/>
      <c r="U204" s="149"/>
      <c r="Z204" s="148"/>
      <c r="AA204" s="148"/>
    </row>
    <row r="205" spans="1:27" hidden="1">
      <c r="A205" s="178">
        <v>15530</v>
      </c>
      <c r="B205" s="450" t="s">
        <v>233</v>
      </c>
      <c r="C205" s="451"/>
      <c r="D205" s="452" t="s">
        <v>42</v>
      </c>
      <c r="E205" s="449"/>
      <c r="F205" s="152"/>
      <c r="G205" s="454" t="str">
        <f t="shared" si="1"/>
        <v>BÁRTL Jan</v>
      </c>
      <c r="H205" s="454"/>
      <c r="I205" s="454"/>
      <c r="J205" s="454"/>
      <c r="K205" s="177" t="s">
        <v>183</v>
      </c>
      <c r="O205" s="148"/>
      <c r="P205" s="148"/>
      <c r="S205" s="150"/>
      <c r="T205" s="149"/>
      <c r="U205" s="149"/>
      <c r="Z205" s="148"/>
      <c r="AA205" s="148"/>
    </row>
    <row r="206" spans="1:27" hidden="1">
      <c r="A206" s="178">
        <v>15533</v>
      </c>
      <c r="B206" s="450" t="s">
        <v>232</v>
      </c>
      <c r="C206" s="451"/>
      <c r="D206" s="452" t="s">
        <v>231</v>
      </c>
      <c r="E206" s="449"/>
      <c r="G206" s="454" t="str">
        <f t="shared" si="1"/>
        <v>ŠTEFANOVÁ  Věra</v>
      </c>
      <c r="H206" s="454"/>
      <c r="I206" s="454"/>
      <c r="J206" s="454"/>
      <c r="K206" s="177" t="s">
        <v>182</v>
      </c>
      <c r="O206" s="148"/>
      <c r="P206" s="148"/>
      <c r="S206" s="150"/>
      <c r="T206" s="149"/>
      <c r="U206" s="149"/>
      <c r="Z206" s="148"/>
      <c r="AA206" s="148"/>
    </row>
    <row r="207" spans="1:27" hidden="1">
      <c r="A207" s="178"/>
      <c r="B207" s="450"/>
      <c r="C207" s="451"/>
      <c r="D207" s="448"/>
      <c r="E207" s="449"/>
      <c r="F207" s="152"/>
      <c r="G207" s="454" t="str">
        <f t="shared" si="1"/>
        <v xml:space="preserve"> </v>
      </c>
      <c r="H207" s="454"/>
      <c r="I207" s="454"/>
      <c r="J207" s="454"/>
      <c r="K207" s="177" t="s">
        <v>181</v>
      </c>
      <c r="O207" s="148"/>
      <c r="P207" s="148"/>
      <c r="S207" s="150"/>
      <c r="T207" s="149"/>
      <c r="U207" s="149"/>
      <c r="Z207" s="148"/>
      <c r="AA207" s="148"/>
    </row>
    <row r="208" spans="1:27" hidden="1">
      <c r="A208" s="178"/>
      <c r="B208" s="450"/>
      <c r="C208" s="451"/>
      <c r="D208" s="448"/>
      <c r="E208" s="449"/>
      <c r="F208" s="152"/>
      <c r="G208" s="454" t="str">
        <f t="shared" si="1"/>
        <v xml:space="preserve"> </v>
      </c>
      <c r="H208" s="454"/>
      <c r="I208" s="454"/>
      <c r="J208" s="454"/>
      <c r="K208" s="177" t="s">
        <v>180</v>
      </c>
      <c r="O208" s="148"/>
      <c r="P208" s="148"/>
      <c r="S208" s="150"/>
      <c r="T208" s="149"/>
      <c r="U208" s="149"/>
      <c r="Z208" s="148"/>
      <c r="AA208" s="148"/>
    </row>
    <row r="209" spans="1:27" hidden="1">
      <c r="A209" s="178"/>
      <c r="B209" s="450"/>
      <c r="C209" s="451"/>
      <c r="D209" s="448"/>
      <c r="E209" s="449"/>
      <c r="F209" s="152"/>
      <c r="G209" s="454" t="str">
        <f t="shared" ref="G209:G265" si="2">CONCATENATE(B209," ",D209)</f>
        <v xml:space="preserve"> </v>
      </c>
      <c r="H209" s="454"/>
      <c r="I209" s="454"/>
      <c r="J209" s="454"/>
      <c r="K209" s="177" t="s">
        <v>179</v>
      </c>
      <c r="O209" s="148"/>
      <c r="P209" s="148"/>
      <c r="S209" s="150"/>
      <c r="T209" s="149"/>
      <c r="U209" s="149"/>
      <c r="Z209" s="148"/>
      <c r="AA209" s="148"/>
    </row>
    <row r="210" spans="1:27" hidden="1">
      <c r="A210" s="181">
        <v>5052</v>
      </c>
      <c r="B210" s="459" t="s">
        <v>230</v>
      </c>
      <c r="C210" s="460"/>
      <c r="D210" s="455" t="s">
        <v>229</v>
      </c>
      <c r="E210" s="456"/>
      <c r="F210" s="180"/>
      <c r="G210" s="465" t="str">
        <f t="shared" si="2"/>
        <v>HAMPL Vítěslav</v>
      </c>
      <c r="H210" s="465"/>
      <c r="I210" s="465"/>
      <c r="J210" s="465"/>
      <c r="K210" s="183" t="s">
        <v>228</v>
      </c>
      <c r="O210" s="148"/>
      <c r="P210" s="148"/>
      <c r="S210" s="150"/>
      <c r="T210" s="149"/>
      <c r="U210" s="149"/>
      <c r="Z210" s="148"/>
      <c r="AA210" s="148"/>
    </row>
    <row r="211" spans="1:27" hidden="1">
      <c r="A211" s="181">
        <v>1172</v>
      </c>
      <c r="B211" s="459" t="s">
        <v>227</v>
      </c>
      <c r="C211" s="460"/>
      <c r="D211" s="455" t="s">
        <v>28</v>
      </c>
      <c r="E211" s="456"/>
      <c r="F211" s="180"/>
      <c r="G211" s="465" t="str">
        <f t="shared" si="2"/>
        <v>VALTA Petr</v>
      </c>
      <c r="H211" s="465"/>
      <c r="I211" s="465"/>
      <c r="J211" s="465"/>
      <c r="K211" s="183" t="s">
        <v>187</v>
      </c>
      <c r="O211" s="148"/>
      <c r="P211" s="148"/>
      <c r="S211" s="150"/>
      <c r="T211" s="149"/>
      <c r="U211" s="149"/>
      <c r="Z211" s="148"/>
      <c r="AA211" s="148"/>
    </row>
    <row r="212" spans="1:27" hidden="1">
      <c r="A212" s="181">
        <v>4467</v>
      </c>
      <c r="B212" s="459" t="s">
        <v>226</v>
      </c>
      <c r="C212" s="460"/>
      <c r="D212" s="455" t="s">
        <v>88</v>
      </c>
      <c r="E212" s="456"/>
      <c r="F212" s="180"/>
      <c r="G212" s="465" t="str">
        <f t="shared" si="2"/>
        <v>ROUBAL Vojtěch</v>
      </c>
      <c r="H212" s="465"/>
      <c r="I212" s="465"/>
      <c r="J212" s="465"/>
      <c r="K212" s="183" t="s">
        <v>186</v>
      </c>
      <c r="O212" s="148"/>
      <c r="P212" s="148"/>
      <c r="S212" s="150"/>
      <c r="T212" s="149"/>
      <c r="U212" s="149"/>
      <c r="Z212" s="148"/>
      <c r="AA212" s="148"/>
    </row>
    <row r="213" spans="1:27" hidden="1">
      <c r="A213" s="181">
        <v>1163</v>
      </c>
      <c r="B213" s="459" t="s">
        <v>225</v>
      </c>
      <c r="C213" s="460"/>
      <c r="D213" s="455" t="s">
        <v>91</v>
      </c>
      <c r="E213" s="456"/>
      <c r="F213" s="180"/>
      <c r="G213" s="465" t="str">
        <f t="shared" si="2"/>
        <v>PUDIL František</v>
      </c>
      <c r="H213" s="465"/>
      <c r="I213" s="465"/>
      <c r="J213" s="465"/>
      <c r="K213" s="183" t="s">
        <v>185</v>
      </c>
      <c r="O213" s="148"/>
      <c r="P213" s="148"/>
      <c r="S213" s="150"/>
      <c r="T213" s="149"/>
      <c r="U213" s="149"/>
      <c r="Z213" s="148"/>
      <c r="AA213" s="148"/>
    </row>
    <row r="214" spans="1:27" hidden="1">
      <c r="A214" s="181">
        <v>1404</v>
      </c>
      <c r="B214" s="459" t="s">
        <v>224</v>
      </c>
      <c r="C214" s="460"/>
      <c r="D214" s="455" t="s">
        <v>92</v>
      </c>
      <c r="E214" s="456"/>
      <c r="F214" s="180"/>
      <c r="G214" s="465" t="str">
        <f t="shared" si="2"/>
        <v>POKORNÝ Josef</v>
      </c>
      <c r="H214" s="465"/>
      <c r="I214" s="465"/>
      <c r="J214" s="465"/>
      <c r="K214" s="183" t="s">
        <v>184</v>
      </c>
      <c r="O214" s="148"/>
      <c r="P214" s="148"/>
      <c r="S214" s="150"/>
      <c r="T214" s="149"/>
      <c r="U214" s="149"/>
      <c r="Z214" s="148"/>
      <c r="AA214" s="148"/>
    </row>
    <row r="215" spans="1:27" hidden="1">
      <c r="A215" s="181">
        <v>1152</v>
      </c>
      <c r="B215" s="459" t="s">
        <v>223</v>
      </c>
      <c r="C215" s="460"/>
      <c r="D215" s="455" t="s">
        <v>31</v>
      </c>
      <c r="E215" s="456"/>
      <c r="F215" s="180"/>
      <c r="G215" s="465" t="str">
        <f t="shared" si="2"/>
        <v>HOFMAN Jiří</v>
      </c>
      <c r="H215" s="465"/>
      <c r="I215" s="465"/>
      <c r="J215" s="465"/>
      <c r="K215" s="183" t="s">
        <v>183</v>
      </c>
      <c r="O215" s="148"/>
      <c r="P215" s="148"/>
      <c r="S215" s="150"/>
      <c r="T215" s="149"/>
      <c r="U215" s="149"/>
      <c r="Z215" s="148"/>
      <c r="AA215" s="148"/>
    </row>
    <row r="216" spans="1:27" hidden="1">
      <c r="A216" s="181">
        <v>5163</v>
      </c>
      <c r="B216" s="561" t="s">
        <v>222</v>
      </c>
      <c r="C216" s="562"/>
      <c r="D216" s="461" t="s">
        <v>83</v>
      </c>
      <c r="E216" s="462"/>
      <c r="F216" s="180"/>
      <c r="G216" s="465" t="str">
        <f t="shared" si="2"/>
        <v>PODHOLA Martin</v>
      </c>
      <c r="H216" s="465"/>
      <c r="I216" s="465"/>
      <c r="J216" s="465"/>
      <c r="K216" s="183" t="s">
        <v>182</v>
      </c>
      <c r="O216" s="148"/>
      <c r="P216" s="148"/>
      <c r="S216" s="150"/>
      <c r="T216" s="149"/>
      <c r="U216" s="149"/>
      <c r="Z216" s="148"/>
      <c r="AA216" s="148"/>
    </row>
    <row r="217" spans="1:27" hidden="1">
      <c r="A217" s="181"/>
      <c r="B217" s="459"/>
      <c r="C217" s="460"/>
      <c r="D217" s="455"/>
      <c r="E217" s="456"/>
      <c r="F217" s="180"/>
      <c r="G217" s="465" t="str">
        <f t="shared" si="2"/>
        <v xml:space="preserve"> </v>
      </c>
      <c r="H217" s="465"/>
      <c r="I217" s="465"/>
      <c r="J217" s="465"/>
      <c r="K217" s="183" t="s">
        <v>181</v>
      </c>
      <c r="O217" s="148"/>
      <c r="P217" s="148"/>
      <c r="S217" s="150"/>
      <c r="T217" s="149"/>
      <c r="U217" s="149"/>
      <c r="Z217" s="148"/>
      <c r="AA217" s="148"/>
    </row>
    <row r="218" spans="1:27" hidden="1">
      <c r="A218" s="181"/>
      <c r="B218" s="459"/>
      <c r="C218" s="460"/>
      <c r="D218" s="455"/>
      <c r="E218" s="456"/>
      <c r="F218" s="180"/>
      <c r="G218" s="465" t="str">
        <f t="shared" si="2"/>
        <v xml:space="preserve"> </v>
      </c>
      <c r="H218" s="465"/>
      <c r="I218" s="465"/>
      <c r="J218" s="465"/>
      <c r="K218" s="183" t="s">
        <v>180</v>
      </c>
      <c r="O218" s="148"/>
      <c r="P218" s="148"/>
      <c r="S218" s="150"/>
      <c r="T218" s="149"/>
      <c r="U218" s="149"/>
      <c r="Z218" s="148"/>
      <c r="AA218" s="148"/>
    </row>
    <row r="219" spans="1:27" hidden="1">
      <c r="A219" s="181"/>
      <c r="B219" s="459"/>
      <c r="C219" s="460"/>
      <c r="D219" s="455"/>
      <c r="E219" s="456"/>
      <c r="F219" s="180"/>
      <c r="G219" s="465" t="str">
        <f t="shared" si="2"/>
        <v xml:space="preserve"> </v>
      </c>
      <c r="H219" s="465"/>
      <c r="I219" s="465"/>
      <c r="J219" s="465"/>
      <c r="K219" s="183" t="s">
        <v>179</v>
      </c>
      <c r="O219" s="148"/>
      <c r="P219" s="148"/>
      <c r="S219" s="150"/>
      <c r="T219" s="149"/>
      <c r="U219" s="149"/>
      <c r="Z219" s="148"/>
      <c r="AA219" s="148"/>
    </row>
    <row r="220" spans="1:27" hidden="1">
      <c r="A220" s="178">
        <v>23351</v>
      </c>
      <c r="B220" s="450" t="s">
        <v>221</v>
      </c>
      <c r="C220" s="451"/>
      <c r="D220" s="452" t="s">
        <v>38</v>
      </c>
      <c r="E220" s="449"/>
      <c r="F220" s="152"/>
      <c r="G220" s="454" t="str">
        <f t="shared" si="2"/>
        <v>BOHÁČ Zdeněk</v>
      </c>
      <c r="H220" s="454"/>
      <c r="I220" s="454"/>
      <c r="J220" s="454"/>
      <c r="K220" s="177" t="s">
        <v>220</v>
      </c>
      <c r="O220" s="148"/>
      <c r="P220" s="148"/>
      <c r="S220" s="150"/>
      <c r="T220" s="149"/>
      <c r="U220" s="149"/>
      <c r="Z220" s="148"/>
      <c r="AA220" s="148"/>
    </row>
    <row r="221" spans="1:27" hidden="1">
      <c r="A221" s="178">
        <v>926</v>
      </c>
      <c r="B221" s="450" t="s">
        <v>219</v>
      </c>
      <c r="C221" s="451"/>
      <c r="D221" s="452" t="s">
        <v>218</v>
      </c>
      <c r="E221" s="449"/>
      <c r="F221" s="152"/>
      <c r="G221" s="454" t="str">
        <f t="shared" si="2"/>
        <v>BERNÁTEK Bedřich</v>
      </c>
      <c r="H221" s="454"/>
      <c r="I221" s="454"/>
      <c r="J221" s="454"/>
      <c r="K221" s="177" t="s">
        <v>187</v>
      </c>
      <c r="O221" s="148"/>
      <c r="P221" s="148"/>
      <c r="S221" s="150"/>
      <c r="T221" s="149"/>
      <c r="U221" s="149"/>
      <c r="Z221" s="148"/>
      <c r="AA221" s="148"/>
    </row>
    <row r="222" spans="1:27" hidden="1">
      <c r="A222" s="178">
        <v>25584</v>
      </c>
      <c r="B222" s="450" t="s">
        <v>217</v>
      </c>
      <c r="C222" s="451"/>
      <c r="D222" s="452" t="s">
        <v>42</v>
      </c>
      <c r="E222" s="449"/>
      <c r="F222" s="152"/>
      <c r="G222" s="454" t="str">
        <f t="shared" si="2"/>
        <v>POZNER Jan</v>
      </c>
      <c r="H222" s="454"/>
      <c r="I222" s="454"/>
      <c r="J222" s="454"/>
      <c r="K222" s="177" t="s">
        <v>186</v>
      </c>
      <c r="O222" s="148"/>
      <c r="P222" s="148"/>
      <c r="S222" s="150"/>
      <c r="T222" s="149"/>
      <c r="U222" s="149"/>
      <c r="Z222" s="148"/>
      <c r="AA222" s="148"/>
    </row>
    <row r="223" spans="1:27" hidden="1">
      <c r="A223" s="178">
        <v>24644</v>
      </c>
      <c r="B223" s="450" t="s">
        <v>216</v>
      </c>
      <c r="C223" s="451"/>
      <c r="D223" s="452" t="s">
        <v>215</v>
      </c>
      <c r="E223" s="449"/>
      <c r="F223" s="152"/>
      <c r="G223" s="454" t="str">
        <f t="shared" si="2"/>
        <v>SEKERÁK Richard</v>
      </c>
      <c r="H223" s="454"/>
      <c r="I223" s="454"/>
      <c r="J223" s="454"/>
      <c r="K223" s="177" t="s">
        <v>185</v>
      </c>
      <c r="O223" s="148"/>
      <c r="P223" s="148"/>
      <c r="S223" s="150"/>
      <c r="T223" s="149"/>
      <c r="U223" s="149"/>
      <c r="Z223" s="148"/>
      <c r="AA223" s="148"/>
    </row>
    <row r="224" spans="1:27" hidden="1">
      <c r="A224" s="178">
        <v>17154</v>
      </c>
      <c r="B224" s="450" t="s">
        <v>214</v>
      </c>
      <c r="C224" s="451"/>
      <c r="D224" s="452" t="s">
        <v>27</v>
      </c>
      <c r="E224" s="449"/>
      <c r="F224" s="152"/>
      <c r="G224" s="454" t="str">
        <f t="shared" si="2"/>
        <v>ŠOSTÝ Miroslav</v>
      </c>
      <c r="H224" s="454"/>
      <c r="I224" s="454"/>
      <c r="J224" s="454"/>
      <c r="K224" s="177" t="s">
        <v>184</v>
      </c>
      <c r="O224" s="148"/>
      <c r="P224" s="148"/>
      <c r="S224" s="150"/>
      <c r="T224" s="149"/>
      <c r="U224" s="149"/>
      <c r="Z224" s="148"/>
      <c r="AA224" s="148"/>
    </row>
    <row r="225" spans="1:27" hidden="1">
      <c r="A225" s="178">
        <v>932</v>
      </c>
      <c r="B225" s="450" t="s">
        <v>213</v>
      </c>
      <c r="C225" s="451"/>
      <c r="D225" s="452" t="s">
        <v>31</v>
      </c>
      <c r="E225" s="449"/>
      <c r="F225" s="152"/>
      <c r="G225" s="454" t="str">
        <f t="shared" si="2"/>
        <v>CHRDLE Jiří</v>
      </c>
      <c r="H225" s="454"/>
      <c r="I225" s="454"/>
      <c r="J225" s="454"/>
      <c r="K225" s="177" t="s">
        <v>183</v>
      </c>
      <c r="O225" s="148"/>
      <c r="P225" s="148"/>
      <c r="S225" s="150"/>
      <c r="T225" s="149"/>
      <c r="U225" s="149"/>
      <c r="Z225" s="148"/>
      <c r="AA225" s="148"/>
    </row>
    <row r="226" spans="1:27" hidden="1">
      <c r="A226" s="178">
        <v>23581</v>
      </c>
      <c r="B226" s="450" t="s">
        <v>212</v>
      </c>
      <c r="C226" s="451"/>
      <c r="D226" s="448" t="s">
        <v>211</v>
      </c>
      <c r="E226" s="449"/>
      <c r="F226" s="152"/>
      <c r="G226" s="454" t="str">
        <f t="shared" si="2"/>
        <v>DVOŘÁK Vladimír</v>
      </c>
      <c r="H226" s="454"/>
      <c r="I226" s="454"/>
      <c r="J226" s="454"/>
      <c r="K226" s="177" t="s">
        <v>182</v>
      </c>
      <c r="O226" s="148"/>
      <c r="P226" s="148"/>
      <c r="S226" s="150"/>
      <c r="T226" s="149"/>
      <c r="U226" s="149"/>
      <c r="Z226" s="148"/>
      <c r="AA226" s="148"/>
    </row>
    <row r="227" spans="1:27" hidden="1">
      <c r="A227" s="178">
        <v>25585</v>
      </c>
      <c r="B227" s="450" t="s">
        <v>210</v>
      </c>
      <c r="C227" s="451"/>
      <c r="D227" s="448" t="s">
        <v>209</v>
      </c>
      <c r="E227" s="449"/>
      <c r="F227" s="152"/>
      <c r="G227" s="454" t="str">
        <f t="shared" si="2"/>
        <v>ŠEPIČ Michael</v>
      </c>
      <c r="H227" s="454"/>
      <c r="I227" s="454"/>
      <c r="J227" s="454"/>
      <c r="K227" s="177" t="s">
        <v>181</v>
      </c>
      <c r="O227" s="148"/>
      <c r="P227" s="148"/>
      <c r="S227" s="150"/>
      <c r="T227" s="149"/>
      <c r="U227" s="149"/>
      <c r="Z227" s="148"/>
      <c r="AA227" s="148"/>
    </row>
    <row r="228" spans="1:27" hidden="1">
      <c r="A228" s="178"/>
      <c r="B228" s="467"/>
      <c r="C228" s="468"/>
      <c r="D228" s="463"/>
      <c r="E228" s="464"/>
      <c r="F228" s="152"/>
      <c r="G228" s="465" t="str">
        <f t="shared" si="2"/>
        <v xml:space="preserve"> </v>
      </c>
      <c r="H228" s="465"/>
      <c r="I228" s="465"/>
      <c r="J228" s="465"/>
      <c r="K228" s="177" t="s">
        <v>180</v>
      </c>
      <c r="O228" s="148"/>
      <c r="P228" s="148"/>
      <c r="S228" s="150"/>
      <c r="T228" s="149"/>
      <c r="U228" s="149"/>
      <c r="Z228" s="148"/>
      <c r="AA228" s="148"/>
    </row>
    <row r="229" spans="1:27" hidden="1">
      <c r="A229" s="178"/>
      <c r="B229" s="467"/>
      <c r="C229" s="468"/>
      <c r="D229" s="463"/>
      <c r="E229" s="464"/>
      <c r="F229" s="152"/>
      <c r="G229" s="465" t="str">
        <f t="shared" si="2"/>
        <v xml:space="preserve"> </v>
      </c>
      <c r="H229" s="465"/>
      <c r="I229" s="465"/>
      <c r="J229" s="465"/>
      <c r="K229" s="177" t="s">
        <v>179</v>
      </c>
      <c r="O229" s="148"/>
      <c r="P229" s="148"/>
      <c r="S229" s="150"/>
      <c r="T229" s="149"/>
      <c r="U229" s="149"/>
      <c r="Z229" s="148"/>
      <c r="AA229" s="148"/>
    </row>
    <row r="230" spans="1:27" hidden="1">
      <c r="A230" s="181">
        <v>2707</v>
      </c>
      <c r="B230" s="459" t="s">
        <v>208</v>
      </c>
      <c r="C230" s="460"/>
      <c r="D230" s="455" t="s">
        <v>85</v>
      </c>
      <c r="E230" s="456"/>
      <c r="F230" s="180"/>
      <c r="G230" s="465" t="str">
        <f t="shared" si="2"/>
        <v>BERANOVÁ Jiřina</v>
      </c>
      <c r="H230" s="465"/>
      <c r="I230" s="465"/>
      <c r="J230" s="465"/>
      <c r="K230" s="183" t="s">
        <v>207</v>
      </c>
      <c r="O230" s="148"/>
      <c r="P230" s="148"/>
      <c r="S230" s="150"/>
      <c r="T230" s="149"/>
      <c r="U230" s="149"/>
      <c r="Z230" s="148"/>
      <c r="AA230" s="148"/>
    </row>
    <row r="231" spans="1:27" hidden="1">
      <c r="A231" s="181">
        <v>19345</v>
      </c>
      <c r="B231" s="459" t="s">
        <v>206</v>
      </c>
      <c r="C231" s="460"/>
      <c r="D231" s="455" t="s">
        <v>95</v>
      </c>
      <c r="E231" s="456"/>
      <c r="F231" s="180"/>
      <c r="G231" s="465" t="str">
        <f t="shared" si="2"/>
        <v>CHLUMSKÝ Vlastimil</v>
      </c>
      <c r="H231" s="465"/>
      <c r="I231" s="465"/>
      <c r="J231" s="465"/>
      <c r="K231" s="183" t="s">
        <v>187</v>
      </c>
      <c r="O231" s="148"/>
      <c r="P231" s="148"/>
      <c r="S231" s="150"/>
      <c r="T231" s="149"/>
      <c r="U231" s="149"/>
      <c r="Z231" s="148"/>
      <c r="AA231" s="148"/>
    </row>
    <row r="232" spans="1:27" hidden="1">
      <c r="A232" s="181">
        <v>10871</v>
      </c>
      <c r="B232" s="459" t="s">
        <v>205</v>
      </c>
      <c r="C232" s="460"/>
      <c r="D232" s="455" t="s">
        <v>79</v>
      </c>
      <c r="E232" s="456"/>
      <c r="F232" s="180"/>
      <c r="G232" s="465" t="str">
        <f t="shared" si="2"/>
        <v>MUSIL Bohumír</v>
      </c>
      <c r="H232" s="465"/>
      <c r="I232" s="465"/>
      <c r="J232" s="465"/>
      <c r="K232" s="183" t="s">
        <v>186</v>
      </c>
      <c r="O232" s="148"/>
      <c r="P232" s="148"/>
      <c r="S232" s="150"/>
      <c r="T232" s="149"/>
      <c r="U232" s="149"/>
      <c r="Z232" s="148"/>
      <c r="AA232" s="148"/>
    </row>
    <row r="233" spans="1:27" hidden="1">
      <c r="A233" s="181">
        <v>2725</v>
      </c>
      <c r="B233" s="459" t="s">
        <v>204</v>
      </c>
      <c r="C233" s="460"/>
      <c r="D233" s="455" t="s">
        <v>82</v>
      </c>
      <c r="E233" s="456"/>
      <c r="F233" s="180"/>
      <c r="G233" s="465" t="str">
        <f t="shared" si="2"/>
        <v>PERMAN Milan</v>
      </c>
      <c r="H233" s="465"/>
      <c r="I233" s="465"/>
      <c r="J233" s="465"/>
      <c r="K233" s="183" t="s">
        <v>185</v>
      </c>
      <c r="O233" s="148"/>
      <c r="P233" s="148"/>
      <c r="S233" s="150"/>
      <c r="T233" s="149"/>
      <c r="U233" s="149"/>
      <c r="Z233" s="148"/>
      <c r="AA233" s="148"/>
    </row>
    <row r="234" spans="1:27" hidden="1">
      <c r="A234" s="181">
        <v>2705</v>
      </c>
      <c r="B234" s="459" t="s">
        <v>203</v>
      </c>
      <c r="C234" s="460"/>
      <c r="D234" s="455" t="s">
        <v>87</v>
      </c>
      <c r="E234" s="456"/>
      <c r="F234" s="180"/>
      <c r="G234" s="465" t="str">
        <f t="shared" si="2"/>
        <v>ŠVINDLOVÁ Stanislava</v>
      </c>
      <c r="H234" s="465"/>
      <c r="I234" s="465"/>
      <c r="J234" s="465"/>
      <c r="K234" s="183" t="s">
        <v>184</v>
      </c>
      <c r="O234" s="148"/>
      <c r="P234" s="148"/>
      <c r="S234" s="150"/>
      <c r="T234" s="149"/>
      <c r="U234" s="149"/>
      <c r="Z234" s="148"/>
      <c r="AA234" s="148"/>
    </row>
    <row r="235" spans="1:27" hidden="1">
      <c r="A235" s="181">
        <v>853</v>
      </c>
      <c r="B235" s="459" t="s">
        <v>202</v>
      </c>
      <c r="C235" s="460"/>
      <c r="D235" s="455" t="s">
        <v>91</v>
      </c>
      <c r="E235" s="456"/>
      <c r="F235" s="180"/>
      <c r="G235" s="465" t="str">
        <f t="shared" si="2"/>
        <v>VONDRÁČEK František</v>
      </c>
      <c r="H235" s="465"/>
      <c r="I235" s="465"/>
      <c r="J235" s="465"/>
      <c r="K235" s="183" t="s">
        <v>183</v>
      </c>
      <c r="O235" s="148"/>
      <c r="P235" s="148"/>
      <c r="S235" s="150"/>
      <c r="T235" s="149"/>
      <c r="U235" s="149"/>
      <c r="Z235" s="148"/>
      <c r="AA235" s="148"/>
    </row>
    <row r="236" spans="1:27" hidden="1">
      <c r="A236" s="182">
        <v>23635</v>
      </c>
      <c r="B236" s="459" t="s">
        <v>201</v>
      </c>
      <c r="C236" s="460"/>
      <c r="D236" s="455" t="s">
        <v>200</v>
      </c>
      <c r="E236" s="456"/>
      <c r="F236" s="180"/>
      <c r="G236" s="465" t="str">
        <f t="shared" si="2"/>
        <v>LÉBL Zbyněk</v>
      </c>
      <c r="H236" s="465"/>
      <c r="I236" s="465"/>
      <c r="J236" s="465"/>
      <c r="K236" s="183" t="s">
        <v>182</v>
      </c>
      <c r="O236" s="148"/>
      <c r="P236" s="148"/>
      <c r="S236" s="150"/>
      <c r="T236" s="149"/>
      <c r="U236" s="149"/>
      <c r="Z236" s="148"/>
      <c r="AA236" s="148"/>
    </row>
    <row r="237" spans="1:27" hidden="1">
      <c r="A237" s="181">
        <v>23693</v>
      </c>
      <c r="B237" s="459" t="s">
        <v>199</v>
      </c>
      <c r="C237" s="460"/>
      <c r="D237" s="455" t="s">
        <v>118</v>
      </c>
      <c r="E237" s="456"/>
      <c r="F237" s="180"/>
      <c r="G237" s="465" t="str">
        <f t="shared" si="2"/>
        <v>ZAHRÁDKA Jaroslav</v>
      </c>
      <c r="H237" s="465"/>
      <c r="I237" s="465"/>
      <c r="J237" s="465"/>
      <c r="K237" s="183" t="s">
        <v>181</v>
      </c>
      <c r="O237" s="148"/>
      <c r="P237" s="148"/>
      <c r="S237" s="150"/>
      <c r="T237" s="149"/>
      <c r="U237" s="149"/>
      <c r="Z237" s="148"/>
      <c r="AA237" s="148"/>
    </row>
    <row r="238" spans="1:27" hidden="1">
      <c r="A238" s="181">
        <v>25453</v>
      </c>
      <c r="B238" s="459" t="s">
        <v>198</v>
      </c>
      <c r="C238" s="460"/>
      <c r="D238" s="455" t="s">
        <v>43</v>
      </c>
      <c r="E238" s="456"/>
      <c r="F238" s="180"/>
      <c r="G238" s="465" t="str">
        <f t="shared" si="2"/>
        <v>EŠTÓK Tomáš</v>
      </c>
      <c r="H238" s="465"/>
      <c r="I238" s="465"/>
      <c r="J238" s="465"/>
      <c r="K238" s="183" t="s">
        <v>180</v>
      </c>
      <c r="O238" s="148"/>
      <c r="P238" s="148"/>
      <c r="S238" s="150"/>
      <c r="T238" s="149"/>
      <c r="U238" s="149"/>
      <c r="Z238" s="148"/>
      <c r="AA238" s="148"/>
    </row>
    <row r="239" spans="1:27" hidden="1">
      <c r="A239" s="181"/>
      <c r="B239" s="459"/>
      <c r="C239" s="460"/>
      <c r="D239" s="455"/>
      <c r="E239" s="456"/>
      <c r="F239" s="180"/>
      <c r="G239" s="465" t="str">
        <f t="shared" si="2"/>
        <v xml:space="preserve"> </v>
      </c>
      <c r="H239" s="465"/>
      <c r="I239" s="465"/>
      <c r="J239" s="465"/>
      <c r="K239" s="183" t="s">
        <v>179</v>
      </c>
      <c r="O239" s="148"/>
      <c r="P239" s="148"/>
      <c r="S239" s="150"/>
      <c r="T239" s="149"/>
      <c r="U239" s="149"/>
      <c r="Z239" s="148"/>
      <c r="AA239" s="148"/>
    </row>
    <row r="240" spans="1:27" hidden="1">
      <c r="A240" s="178">
        <v>20405</v>
      </c>
      <c r="B240" s="450" t="s">
        <v>197</v>
      </c>
      <c r="C240" s="451"/>
      <c r="D240" s="448" t="s">
        <v>119</v>
      </c>
      <c r="E240" s="449"/>
      <c r="F240" s="152"/>
      <c r="G240" s="454" t="str">
        <f t="shared" si="2"/>
        <v>JETMAR Jakub</v>
      </c>
      <c r="H240" s="454"/>
      <c r="I240" s="454"/>
      <c r="J240" s="454"/>
      <c r="K240" s="177" t="s">
        <v>196</v>
      </c>
      <c r="O240" s="148"/>
      <c r="P240" s="148"/>
      <c r="S240" s="150"/>
      <c r="T240" s="149"/>
      <c r="U240" s="149"/>
      <c r="Z240" s="148"/>
      <c r="AA240" s="148"/>
    </row>
    <row r="241" spans="1:27" hidden="1">
      <c r="A241" s="178">
        <v>20150</v>
      </c>
      <c r="B241" s="450" t="s">
        <v>195</v>
      </c>
      <c r="C241" s="451"/>
      <c r="D241" s="448" t="s">
        <v>123</v>
      </c>
      <c r="E241" s="449"/>
      <c r="F241" s="152"/>
      <c r="G241" s="454" t="str">
        <f t="shared" si="2"/>
        <v>HLAVATÁ Lucie</v>
      </c>
      <c r="H241" s="454"/>
      <c r="I241" s="454"/>
      <c r="J241" s="454"/>
      <c r="K241" s="177" t="s">
        <v>187</v>
      </c>
      <c r="O241" s="148"/>
      <c r="P241" s="148"/>
      <c r="S241" s="150"/>
      <c r="T241" s="149"/>
      <c r="U241" s="149"/>
      <c r="Z241" s="148"/>
      <c r="AA241" s="148"/>
    </row>
    <row r="242" spans="1:27" hidden="1">
      <c r="A242" s="178">
        <v>20149</v>
      </c>
      <c r="B242" s="450" t="s">
        <v>194</v>
      </c>
      <c r="C242" s="451"/>
      <c r="D242" s="448" t="s">
        <v>88</v>
      </c>
      <c r="E242" s="449"/>
      <c r="F242" s="152"/>
      <c r="G242" s="454" t="str">
        <f t="shared" si="2"/>
        <v>KOSTELECKÝ Vojtěch</v>
      </c>
      <c r="H242" s="454"/>
      <c r="I242" s="454"/>
      <c r="J242" s="454"/>
      <c r="K242" s="177" t="s">
        <v>186</v>
      </c>
      <c r="O242" s="148"/>
      <c r="P242" s="148"/>
      <c r="S242" s="150"/>
      <c r="T242" s="149"/>
      <c r="U242" s="149"/>
      <c r="Z242" s="148"/>
      <c r="AA242" s="148"/>
    </row>
    <row r="243" spans="1:27" hidden="1">
      <c r="A243" s="178">
        <v>20145</v>
      </c>
      <c r="B243" s="450" t="s">
        <v>193</v>
      </c>
      <c r="C243" s="451"/>
      <c r="D243" s="448" t="s">
        <v>83</v>
      </c>
      <c r="E243" s="449"/>
      <c r="F243" s="152"/>
      <c r="G243" s="454" t="str">
        <f t="shared" si="2"/>
        <v>KOZDERA Martin</v>
      </c>
      <c r="H243" s="454"/>
      <c r="I243" s="454"/>
      <c r="J243" s="454"/>
      <c r="K243" s="177" t="s">
        <v>185</v>
      </c>
      <c r="O243" s="148"/>
      <c r="P243" s="148"/>
      <c r="S243" s="150"/>
      <c r="T243" s="149"/>
      <c r="U243" s="149"/>
      <c r="Z243" s="148"/>
      <c r="AA243" s="148"/>
    </row>
    <row r="244" spans="1:27" hidden="1">
      <c r="A244" s="178">
        <v>20144</v>
      </c>
      <c r="B244" s="450" t="s">
        <v>192</v>
      </c>
      <c r="C244" s="451"/>
      <c r="D244" s="448" t="s">
        <v>43</v>
      </c>
      <c r="E244" s="449"/>
      <c r="F244" s="152"/>
      <c r="G244" s="454" t="str">
        <f t="shared" si="2"/>
        <v>KUDWEIS Tomáš</v>
      </c>
      <c r="H244" s="454"/>
      <c r="I244" s="454"/>
      <c r="J244" s="454"/>
      <c r="K244" s="177" t="s">
        <v>184</v>
      </c>
      <c r="O244" s="148"/>
      <c r="P244" s="148"/>
      <c r="S244" s="150"/>
      <c r="T244" s="149"/>
      <c r="U244" s="149"/>
      <c r="Z244" s="148"/>
      <c r="AA244" s="148"/>
    </row>
    <row r="245" spans="1:27" hidden="1">
      <c r="A245" s="178">
        <v>20148</v>
      </c>
      <c r="B245" s="450" t="s">
        <v>191</v>
      </c>
      <c r="C245" s="451"/>
      <c r="D245" s="448" t="s">
        <v>28</v>
      </c>
      <c r="E245" s="449"/>
      <c r="F245" s="152"/>
      <c r="G245" s="454" t="str">
        <f t="shared" si="2"/>
        <v>PEŘINA Petr</v>
      </c>
      <c r="H245" s="454"/>
      <c r="I245" s="454"/>
      <c r="J245" s="454"/>
      <c r="K245" s="177" t="s">
        <v>183</v>
      </c>
      <c r="O245" s="148"/>
      <c r="P245" s="148"/>
      <c r="S245" s="150"/>
      <c r="T245" s="149"/>
      <c r="U245" s="149"/>
      <c r="Z245" s="148"/>
      <c r="AA245" s="148"/>
    </row>
    <row r="246" spans="1:27" hidden="1">
      <c r="A246" s="178">
        <v>20143</v>
      </c>
      <c r="B246" s="450" t="s">
        <v>190</v>
      </c>
      <c r="C246" s="451"/>
      <c r="D246" s="448" t="s">
        <v>113</v>
      </c>
      <c r="E246" s="449"/>
      <c r="F246" s="152"/>
      <c r="G246" s="454" t="str">
        <f t="shared" si="2"/>
        <v>SEDLÁK Marek</v>
      </c>
      <c r="H246" s="454"/>
      <c r="I246" s="454"/>
      <c r="J246" s="454"/>
      <c r="K246" s="177" t="s">
        <v>182</v>
      </c>
      <c r="O246" s="148"/>
      <c r="P246" s="148"/>
      <c r="S246" s="150"/>
      <c r="T246" s="149"/>
      <c r="U246" s="149"/>
      <c r="Z246" s="148"/>
      <c r="AA246" s="148"/>
    </row>
    <row r="247" spans="1:27" hidden="1">
      <c r="A247" s="178">
        <v>20146</v>
      </c>
      <c r="B247" s="450" t="s">
        <v>189</v>
      </c>
      <c r="C247" s="451"/>
      <c r="D247" s="448" t="s">
        <v>110</v>
      </c>
      <c r="E247" s="449"/>
      <c r="F247" s="152"/>
      <c r="G247" s="454" t="str">
        <f t="shared" si="2"/>
        <v>ŠIMŮNEK Radovan</v>
      </c>
      <c r="H247" s="454"/>
      <c r="I247" s="454"/>
      <c r="J247" s="454"/>
      <c r="K247" s="177" t="s">
        <v>181</v>
      </c>
      <c r="O247" s="148"/>
      <c r="P247" s="148"/>
      <c r="S247" s="150"/>
      <c r="T247" s="149"/>
      <c r="U247" s="149"/>
      <c r="Z247" s="148"/>
      <c r="AA247" s="148"/>
    </row>
    <row r="248" spans="1:27" hidden="1">
      <c r="A248" s="178"/>
      <c r="B248" s="450"/>
      <c r="C248" s="451"/>
      <c r="D248" s="448"/>
      <c r="E248" s="449"/>
      <c r="F248" s="152"/>
      <c r="G248" s="454" t="str">
        <f t="shared" si="2"/>
        <v xml:space="preserve"> </v>
      </c>
      <c r="H248" s="454"/>
      <c r="I248" s="454"/>
      <c r="J248" s="454"/>
      <c r="K248" s="177" t="s">
        <v>180</v>
      </c>
      <c r="O248" s="148"/>
      <c r="P248" s="148"/>
      <c r="S248" s="150"/>
      <c r="T248" s="149"/>
      <c r="U248" s="149"/>
      <c r="Z248" s="148"/>
      <c r="AA248" s="148"/>
    </row>
    <row r="249" spans="1:27" hidden="1">
      <c r="A249" s="178"/>
      <c r="B249" s="450"/>
      <c r="C249" s="451"/>
      <c r="D249" s="448"/>
      <c r="E249" s="449"/>
      <c r="F249" s="152"/>
      <c r="G249" s="454" t="str">
        <f t="shared" si="2"/>
        <v xml:space="preserve"> </v>
      </c>
      <c r="H249" s="454"/>
      <c r="I249" s="454"/>
      <c r="J249" s="454"/>
      <c r="K249" s="177" t="s">
        <v>179</v>
      </c>
      <c r="O249" s="148"/>
      <c r="P249" s="148"/>
      <c r="S249" s="150"/>
      <c r="T249" s="149"/>
      <c r="U249" s="149"/>
      <c r="Z249" s="148"/>
      <c r="AA249" s="148"/>
    </row>
    <row r="250" spans="1:27" hidden="1">
      <c r="A250" s="176">
        <f>A73</f>
        <v>0</v>
      </c>
      <c r="B250" s="457">
        <f>B73</f>
        <v>0</v>
      </c>
      <c r="C250" s="458"/>
      <c r="D250" s="555">
        <f>D73</f>
        <v>0</v>
      </c>
      <c r="E250" s="556"/>
      <c r="F250" s="175"/>
      <c r="G250" s="572" t="str">
        <f t="shared" si="2"/>
        <v>0 0</v>
      </c>
      <c r="H250" s="572"/>
      <c r="I250" s="572"/>
      <c r="J250" s="572"/>
      <c r="K250" s="174" t="s">
        <v>188</v>
      </c>
      <c r="O250" s="148"/>
      <c r="P250" s="148"/>
      <c r="S250" s="150"/>
      <c r="T250" s="149"/>
      <c r="U250" s="149"/>
      <c r="Z250" s="148"/>
      <c r="AA250" s="148"/>
    </row>
    <row r="251" spans="1:27" hidden="1">
      <c r="A251" s="176">
        <f t="shared" ref="A251:B265" si="3">A74</f>
        <v>0</v>
      </c>
      <c r="B251" s="457">
        <f t="shared" si="3"/>
        <v>0</v>
      </c>
      <c r="C251" s="458"/>
      <c r="D251" s="555">
        <f t="shared" ref="D251:D265" si="4">D74</f>
        <v>0</v>
      </c>
      <c r="E251" s="556"/>
      <c r="F251" s="175"/>
      <c r="G251" s="572" t="str">
        <f t="shared" si="2"/>
        <v>0 0</v>
      </c>
      <c r="H251" s="572"/>
      <c r="I251" s="572"/>
      <c r="J251" s="572"/>
      <c r="K251" s="174" t="s">
        <v>187</v>
      </c>
      <c r="O251" s="148"/>
      <c r="P251" s="148"/>
      <c r="S251" s="150"/>
      <c r="T251" s="149"/>
      <c r="U251" s="149"/>
      <c r="Z251" s="148"/>
      <c r="AA251" s="148"/>
    </row>
    <row r="252" spans="1:27" hidden="1">
      <c r="A252" s="176">
        <f t="shared" si="3"/>
        <v>0</v>
      </c>
      <c r="B252" s="457">
        <f t="shared" si="3"/>
        <v>0</v>
      </c>
      <c r="C252" s="458"/>
      <c r="D252" s="555">
        <f t="shared" si="4"/>
        <v>0</v>
      </c>
      <c r="E252" s="556"/>
      <c r="F252" s="175"/>
      <c r="G252" s="572" t="str">
        <f t="shared" si="2"/>
        <v>0 0</v>
      </c>
      <c r="H252" s="572"/>
      <c r="I252" s="572"/>
      <c r="J252" s="572"/>
      <c r="K252" s="174" t="s">
        <v>186</v>
      </c>
      <c r="O252" s="148"/>
      <c r="P252" s="148"/>
      <c r="S252" s="150"/>
      <c r="T252" s="149"/>
      <c r="U252" s="149"/>
      <c r="Z252" s="148"/>
      <c r="AA252" s="148"/>
    </row>
    <row r="253" spans="1:27" hidden="1">
      <c r="A253" s="176">
        <f t="shared" si="3"/>
        <v>0</v>
      </c>
      <c r="B253" s="457">
        <f t="shared" si="3"/>
        <v>0</v>
      </c>
      <c r="C253" s="458"/>
      <c r="D253" s="555">
        <f t="shared" si="4"/>
        <v>0</v>
      </c>
      <c r="E253" s="556"/>
      <c r="F253" s="175"/>
      <c r="G253" s="572" t="str">
        <f t="shared" si="2"/>
        <v>0 0</v>
      </c>
      <c r="H253" s="572"/>
      <c r="I253" s="572"/>
      <c r="J253" s="572"/>
      <c r="K253" s="174" t="s">
        <v>185</v>
      </c>
      <c r="O253" s="148"/>
      <c r="P253" s="148"/>
      <c r="S253" s="150"/>
      <c r="T253" s="149"/>
      <c r="U253" s="149"/>
      <c r="Z253" s="148"/>
      <c r="AA253" s="148"/>
    </row>
    <row r="254" spans="1:27" hidden="1">
      <c r="A254" s="176">
        <f t="shared" si="3"/>
        <v>0</v>
      </c>
      <c r="B254" s="457">
        <f t="shared" si="3"/>
        <v>0</v>
      </c>
      <c r="C254" s="458"/>
      <c r="D254" s="555">
        <f t="shared" si="4"/>
        <v>0</v>
      </c>
      <c r="E254" s="556"/>
      <c r="F254" s="175"/>
      <c r="G254" s="572" t="str">
        <f t="shared" si="2"/>
        <v>0 0</v>
      </c>
      <c r="H254" s="572"/>
      <c r="I254" s="572"/>
      <c r="J254" s="572"/>
      <c r="K254" s="174" t="s">
        <v>184</v>
      </c>
      <c r="O254" s="148"/>
      <c r="P254" s="148"/>
      <c r="S254" s="150"/>
      <c r="T254" s="149"/>
      <c r="U254" s="149"/>
      <c r="Z254" s="148"/>
      <c r="AA254" s="148"/>
    </row>
    <row r="255" spans="1:27" hidden="1">
      <c r="A255" s="176">
        <f t="shared" si="3"/>
        <v>0</v>
      </c>
      <c r="B255" s="457">
        <f t="shared" si="3"/>
        <v>0</v>
      </c>
      <c r="C255" s="458"/>
      <c r="D255" s="555">
        <f t="shared" si="4"/>
        <v>0</v>
      </c>
      <c r="E255" s="556"/>
      <c r="F255" s="175"/>
      <c r="G255" s="572" t="str">
        <f t="shared" si="2"/>
        <v>0 0</v>
      </c>
      <c r="H255" s="572"/>
      <c r="I255" s="572"/>
      <c r="J255" s="572"/>
      <c r="K255" s="174" t="s">
        <v>183</v>
      </c>
      <c r="O255" s="148"/>
      <c r="P255" s="148"/>
      <c r="S255" s="150"/>
      <c r="T255" s="149"/>
      <c r="U255" s="149"/>
      <c r="Z255" s="148"/>
      <c r="AA255" s="148"/>
    </row>
    <row r="256" spans="1:27" hidden="1">
      <c r="A256" s="176">
        <f t="shared" si="3"/>
        <v>0</v>
      </c>
      <c r="B256" s="457">
        <f t="shared" si="3"/>
        <v>0</v>
      </c>
      <c r="C256" s="458"/>
      <c r="D256" s="555">
        <f t="shared" si="4"/>
        <v>0</v>
      </c>
      <c r="E256" s="556"/>
      <c r="F256" s="175"/>
      <c r="G256" s="572" t="str">
        <f t="shared" si="2"/>
        <v>0 0</v>
      </c>
      <c r="H256" s="572"/>
      <c r="I256" s="572"/>
      <c r="J256" s="572"/>
      <c r="K256" s="174" t="s">
        <v>182</v>
      </c>
      <c r="O256" s="148"/>
      <c r="P256" s="148"/>
      <c r="S256" s="150"/>
      <c r="T256" s="149"/>
      <c r="U256" s="149"/>
      <c r="Z256" s="148"/>
      <c r="AA256" s="148"/>
    </row>
    <row r="257" spans="1:27" hidden="1">
      <c r="A257" s="176">
        <f t="shared" si="3"/>
        <v>0</v>
      </c>
      <c r="B257" s="457">
        <f t="shared" si="3"/>
        <v>0</v>
      </c>
      <c r="C257" s="458"/>
      <c r="D257" s="555">
        <f t="shared" si="4"/>
        <v>0</v>
      </c>
      <c r="E257" s="556"/>
      <c r="F257" s="175"/>
      <c r="G257" s="572" t="str">
        <f t="shared" si="2"/>
        <v>0 0</v>
      </c>
      <c r="H257" s="572"/>
      <c r="I257" s="572"/>
      <c r="J257" s="572"/>
      <c r="K257" s="174" t="s">
        <v>181</v>
      </c>
      <c r="O257" s="148"/>
      <c r="P257" s="148"/>
      <c r="S257" s="150"/>
      <c r="T257" s="149"/>
      <c r="U257" s="149"/>
      <c r="Z257" s="148"/>
      <c r="AA257" s="148"/>
    </row>
    <row r="258" spans="1:27" hidden="1">
      <c r="A258" s="176">
        <f t="shared" si="3"/>
        <v>0</v>
      </c>
      <c r="B258" s="457">
        <f t="shared" si="3"/>
        <v>0</v>
      </c>
      <c r="C258" s="458"/>
      <c r="D258" s="555">
        <f t="shared" si="4"/>
        <v>0</v>
      </c>
      <c r="E258" s="556"/>
      <c r="F258" s="175"/>
      <c r="G258" s="572" t="str">
        <f t="shared" si="2"/>
        <v>0 0</v>
      </c>
      <c r="H258" s="572"/>
      <c r="I258" s="572"/>
      <c r="J258" s="572"/>
      <c r="K258" s="174" t="s">
        <v>180</v>
      </c>
      <c r="O258" s="148"/>
      <c r="P258" s="148"/>
      <c r="S258" s="150"/>
      <c r="T258" s="149"/>
      <c r="U258" s="149"/>
      <c r="Z258" s="148"/>
      <c r="AA258" s="148"/>
    </row>
    <row r="259" spans="1:27" hidden="1">
      <c r="A259" s="176">
        <f t="shared" si="3"/>
        <v>0</v>
      </c>
      <c r="B259" s="457">
        <f t="shared" si="3"/>
        <v>0</v>
      </c>
      <c r="C259" s="458"/>
      <c r="D259" s="555">
        <f t="shared" si="4"/>
        <v>0</v>
      </c>
      <c r="E259" s="556"/>
      <c r="F259" s="175"/>
      <c r="G259" s="572" t="str">
        <f t="shared" si="2"/>
        <v>0 0</v>
      </c>
      <c r="H259" s="572"/>
      <c r="I259" s="572"/>
      <c r="J259" s="572"/>
      <c r="K259" s="174" t="s">
        <v>179</v>
      </c>
      <c r="O259" s="148"/>
      <c r="P259" s="148"/>
      <c r="S259" s="150"/>
      <c r="T259" s="149"/>
      <c r="U259" s="149"/>
      <c r="Z259" s="148"/>
      <c r="AA259" s="148"/>
    </row>
    <row r="260" spans="1:27" hidden="1">
      <c r="A260" s="176">
        <f t="shared" si="3"/>
        <v>0</v>
      </c>
      <c r="B260" s="457">
        <f t="shared" si="3"/>
        <v>0</v>
      </c>
      <c r="C260" s="458"/>
      <c r="D260" s="555">
        <f t="shared" si="4"/>
        <v>0</v>
      </c>
      <c r="E260" s="556"/>
      <c r="F260" s="175"/>
      <c r="G260" s="572" t="str">
        <f t="shared" si="2"/>
        <v>0 0</v>
      </c>
      <c r="H260" s="572"/>
      <c r="I260" s="572"/>
      <c r="J260" s="572"/>
      <c r="K260" s="174" t="s">
        <v>178</v>
      </c>
      <c r="O260" s="148"/>
      <c r="P260" s="148"/>
      <c r="S260" s="150"/>
      <c r="T260" s="149"/>
      <c r="U260" s="149"/>
      <c r="Z260" s="148"/>
      <c r="AA260" s="148"/>
    </row>
    <row r="261" spans="1:27" hidden="1">
      <c r="A261" s="176">
        <f t="shared" si="3"/>
        <v>0</v>
      </c>
      <c r="B261" s="457">
        <f t="shared" si="3"/>
        <v>0</v>
      </c>
      <c r="C261" s="458"/>
      <c r="D261" s="555">
        <f t="shared" si="4"/>
        <v>0</v>
      </c>
      <c r="E261" s="556"/>
      <c r="F261" s="175"/>
      <c r="G261" s="572" t="str">
        <f t="shared" si="2"/>
        <v>0 0</v>
      </c>
      <c r="H261" s="572"/>
      <c r="I261" s="572"/>
      <c r="J261" s="572"/>
      <c r="K261" s="174" t="s">
        <v>177</v>
      </c>
      <c r="O261" s="148"/>
      <c r="P261" s="148"/>
      <c r="S261" s="150"/>
      <c r="T261" s="149"/>
      <c r="U261" s="149"/>
      <c r="Z261" s="148"/>
      <c r="AA261" s="148"/>
    </row>
    <row r="262" spans="1:27" hidden="1">
      <c r="A262" s="176">
        <f t="shared" si="3"/>
        <v>0</v>
      </c>
      <c r="B262" s="457">
        <f t="shared" si="3"/>
        <v>0</v>
      </c>
      <c r="C262" s="458"/>
      <c r="D262" s="555">
        <f t="shared" si="4"/>
        <v>0</v>
      </c>
      <c r="E262" s="556"/>
      <c r="F262" s="175"/>
      <c r="G262" s="572" t="str">
        <f t="shared" si="2"/>
        <v>0 0</v>
      </c>
      <c r="H262" s="572"/>
      <c r="I262" s="572"/>
      <c r="J262" s="572"/>
      <c r="K262" s="174" t="s">
        <v>176</v>
      </c>
      <c r="O262" s="148"/>
      <c r="P262" s="148"/>
      <c r="S262" s="150"/>
      <c r="T262" s="149"/>
      <c r="U262" s="149"/>
      <c r="Z262" s="148"/>
      <c r="AA262" s="148"/>
    </row>
    <row r="263" spans="1:27" hidden="1">
      <c r="A263" s="176">
        <f t="shared" si="3"/>
        <v>0</v>
      </c>
      <c r="B263" s="457">
        <f t="shared" si="3"/>
        <v>0</v>
      </c>
      <c r="C263" s="458"/>
      <c r="D263" s="555">
        <f t="shared" si="4"/>
        <v>0</v>
      </c>
      <c r="E263" s="556"/>
      <c r="F263" s="175"/>
      <c r="G263" s="572" t="str">
        <f t="shared" si="2"/>
        <v>0 0</v>
      </c>
      <c r="H263" s="572"/>
      <c r="I263" s="572"/>
      <c r="J263" s="572"/>
      <c r="K263" s="174" t="s">
        <v>175</v>
      </c>
      <c r="O263" s="148"/>
      <c r="P263" s="148"/>
      <c r="S263" s="150"/>
      <c r="T263" s="149"/>
      <c r="U263" s="149"/>
      <c r="Z263" s="148"/>
      <c r="AA263" s="148"/>
    </row>
    <row r="264" spans="1:27" ht="12.75" hidden="1" customHeight="1">
      <c r="A264" s="176">
        <f t="shared" si="3"/>
        <v>0</v>
      </c>
      <c r="B264" s="457">
        <f t="shared" si="3"/>
        <v>0</v>
      </c>
      <c r="C264" s="458"/>
      <c r="D264" s="555">
        <f t="shared" si="4"/>
        <v>0</v>
      </c>
      <c r="E264" s="556"/>
      <c r="F264" s="175"/>
      <c r="G264" s="572" t="str">
        <f t="shared" si="2"/>
        <v>0 0</v>
      </c>
      <c r="H264" s="572"/>
      <c r="I264" s="572"/>
      <c r="J264" s="572"/>
      <c r="K264" s="174" t="s">
        <v>174</v>
      </c>
      <c r="O264" s="148"/>
      <c r="P264" s="148"/>
      <c r="S264" s="150"/>
      <c r="T264" s="149"/>
      <c r="U264" s="149"/>
      <c r="Z264" s="148"/>
      <c r="AA264" s="148"/>
    </row>
    <row r="265" spans="1:27" ht="12.75" hidden="1" customHeight="1">
      <c r="A265" s="176">
        <f t="shared" si="3"/>
        <v>0</v>
      </c>
      <c r="B265" s="457">
        <f t="shared" si="3"/>
        <v>0</v>
      </c>
      <c r="C265" s="458"/>
      <c r="D265" s="555">
        <f t="shared" si="4"/>
        <v>0</v>
      </c>
      <c r="E265" s="556"/>
      <c r="F265" s="175"/>
      <c r="G265" s="572" t="str">
        <f t="shared" si="2"/>
        <v>0 0</v>
      </c>
      <c r="H265" s="572"/>
      <c r="I265" s="572"/>
      <c r="J265" s="572"/>
      <c r="K265" s="174" t="s">
        <v>173</v>
      </c>
      <c r="O265" s="148"/>
      <c r="P265" s="148"/>
      <c r="S265" s="150"/>
      <c r="T265" s="149"/>
      <c r="U265" s="149"/>
      <c r="Z265" s="148"/>
      <c r="AA265" s="148"/>
    </row>
    <row r="266" spans="1:27" ht="12.75" hidden="1" customHeight="1">
      <c r="A266" s="152"/>
      <c r="B266" s="152"/>
      <c r="C266" s="152"/>
      <c r="D266" s="152"/>
      <c r="E266" s="152"/>
      <c r="F266" s="152"/>
      <c r="G266" s="152"/>
      <c r="H266" s="152"/>
      <c r="J266" s="177"/>
      <c r="L266" s="151"/>
      <c r="O266" s="148"/>
      <c r="P266" s="148"/>
      <c r="S266" s="150"/>
      <c r="T266" s="149"/>
      <c r="U266" s="149"/>
      <c r="Z266" s="148"/>
      <c r="AA266" s="148"/>
    </row>
    <row r="267" spans="1:27" ht="11.25" customHeight="1">
      <c r="A267" s="171" t="s">
        <v>172</v>
      </c>
      <c r="B267" s="591" t="s">
        <v>171</v>
      </c>
      <c r="C267" s="591"/>
      <c r="D267" s="591"/>
      <c r="E267" s="592" t="s">
        <v>170</v>
      </c>
      <c r="F267" s="592"/>
      <c r="G267" s="592"/>
      <c r="H267" s="592"/>
      <c r="I267" s="592" t="s">
        <v>169</v>
      </c>
      <c r="J267" s="592"/>
      <c r="K267" s="170"/>
      <c r="L267" s="590" t="s">
        <v>168</v>
      </c>
      <c r="M267" s="590"/>
      <c r="N267" s="590"/>
      <c r="O267" s="573"/>
      <c r="P267" s="573"/>
      <c r="Q267" s="573"/>
      <c r="R267" s="573"/>
      <c r="V267" s="261"/>
      <c r="W267" s="168"/>
      <c r="X267" s="168"/>
      <c r="Y267" s="168"/>
      <c r="Z267" s="168"/>
      <c r="AA267" s="168"/>
    </row>
    <row r="268" spans="1:27" ht="13.5" customHeight="1">
      <c r="A268" s="166"/>
      <c r="B268" s="167" t="s">
        <v>167</v>
      </c>
      <c r="C268" s="165"/>
      <c r="D268" s="165"/>
      <c r="E268" s="165" t="s">
        <v>166</v>
      </c>
      <c r="F268" s="165"/>
      <c r="G268" s="165"/>
      <c r="H268" s="165"/>
      <c r="I268" s="165" t="s">
        <v>100</v>
      </c>
      <c r="J268" s="165"/>
      <c r="K268" s="165"/>
      <c r="L268" s="166" t="s">
        <v>131</v>
      </c>
      <c r="M268" s="165" t="s">
        <v>165</v>
      </c>
      <c r="N268" s="165"/>
      <c r="O268" s="160"/>
      <c r="P268" s="159"/>
      <c r="Q268" s="159"/>
      <c r="R268" s="159"/>
      <c r="S268" s="159"/>
      <c r="V268" s="158"/>
      <c r="W268" s="157"/>
      <c r="X268" s="156"/>
      <c r="Y268" s="155"/>
      <c r="Z268" s="154"/>
      <c r="AA268" s="153"/>
    </row>
    <row r="269" spans="1:27" ht="13.5" customHeight="1">
      <c r="A269" s="164"/>
      <c r="B269" s="163" t="s">
        <v>164</v>
      </c>
      <c r="C269" s="161"/>
      <c r="D269" s="161"/>
      <c r="E269" s="161" t="s">
        <v>163</v>
      </c>
      <c r="F269" s="161"/>
      <c r="G269" s="161"/>
      <c r="H269" s="161"/>
      <c r="I269" s="161" t="s">
        <v>162</v>
      </c>
      <c r="J269" s="161"/>
      <c r="K269" s="161"/>
      <c r="L269" s="162" t="s">
        <v>133</v>
      </c>
      <c r="M269" s="161" t="s">
        <v>137</v>
      </c>
      <c r="N269" s="161"/>
      <c r="O269" s="160"/>
      <c r="P269" s="159"/>
      <c r="Q269" s="159"/>
      <c r="R269" s="159"/>
      <c r="S269" s="159"/>
      <c r="V269" s="158"/>
      <c r="W269" s="157"/>
      <c r="X269" s="156"/>
      <c r="Y269" s="155"/>
      <c r="Z269" s="154"/>
      <c r="AA269" s="153"/>
    </row>
    <row r="270" spans="1:27" ht="13.5" customHeight="1">
      <c r="A270" s="164"/>
      <c r="B270" s="163" t="s">
        <v>161</v>
      </c>
      <c r="C270" s="161"/>
      <c r="D270" s="161"/>
      <c r="E270" s="161" t="s">
        <v>160</v>
      </c>
      <c r="F270" s="161"/>
      <c r="G270" s="161"/>
      <c r="H270" s="161"/>
      <c r="I270" s="161" t="s">
        <v>159</v>
      </c>
      <c r="J270" s="161"/>
      <c r="K270" s="161"/>
      <c r="L270" s="162" t="s">
        <v>141</v>
      </c>
      <c r="M270" s="161" t="s">
        <v>158</v>
      </c>
      <c r="N270" s="161"/>
      <c r="O270" s="160"/>
      <c r="P270" s="159"/>
      <c r="Q270" s="159"/>
      <c r="R270" s="159"/>
      <c r="S270" s="159"/>
      <c r="V270" s="158"/>
      <c r="W270" s="157"/>
      <c r="X270" s="156"/>
      <c r="Y270" s="155"/>
      <c r="Z270" s="154"/>
      <c r="AA270" s="153"/>
    </row>
    <row r="271" spans="1:27" ht="13.5" customHeight="1">
      <c r="A271" s="164"/>
      <c r="B271" s="161" t="s">
        <v>157</v>
      </c>
      <c r="C271" s="161"/>
      <c r="D271" s="161"/>
      <c r="E271" s="161" t="s">
        <v>107</v>
      </c>
      <c r="F271" s="161"/>
      <c r="G271" s="161"/>
      <c r="H271" s="161"/>
      <c r="I271" s="161" t="s">
        <v>129</v>
      </c>
      <c r="J271" s="161"/>
      <c r="K271" s="161"/>
      <c r="L271" s="162" t="s">
        <v>147</v>
      </c>
      <c r="M271" s="161" t="s">
        <v>137</v>
      </c>
      <c r="N271" s="161"/>
      <c r="O271" s="160"/>
      <c r="P271" s="159"/>
      <c r="Q271" s="159"/>
      <c r="R271" s="159"/>
      <c r="S271" s="159"/>
      <c r="V271" s="158"/>
      <c r="W271" s="157"/>
      <c r="X271" s="156"/>
      <c r="Y271" s="155"/>
      <c r="Z271" s="154"/>
      <c r="AA271" s="153"/>
    </row>
    <row r="272" spans="1:27" ht="13.5" customHeight="1">
      <c r="A272" s="164"/>
      <c r="B272" s="163" t="s">
        <v>156</v>
      </c>
      <c r="C272" s="161"/>
      <c r="D272" s="161"/>
      <c r="E272" s="161" t="s">
        <v>155</v>
      </c>
      <c r="F272" s="161"/>
      <c r="G272" s="161"/>
      <c r="H272" s="161"/>
      <c r="I272" s="161" t="s">
        <v>154</v>
      </c>
      <c r="J272" s="161"/>
      <c r="K272" s="161"/>
      <c r="L272" s="162" t="s">
        <v>141</v>
      </c>
      <c r="M272" s="161" t="s">
        <v>137</v>
      </c>
      <c r="N272" s="161"/>
      <c r="O272" s="160"/>
      <c r="P272" s="159"/>
      <c r="Q272" s="159"/>
      <c r="R272" s="159"/>
      <c r="S272" s="159"/>
      <c r="V272" s="158"/>
      <c r="W272" s="157"/>
      <c r="X272" s="156"/>
      <c r="Y272" s="155"/>
      <c r="Z272" s="154"/>
      <c r="AA272" s="153"/>
    </row>
    <row r="273" spans="1:27" ht="13.5" customHeight="1">
      <c r="A273" s="164"/>
      <c r="B273" s="163" t="s">
        <v>153</v>
      </c>
      <c r="C273" s="161"/>
      <c r="D273" s="161"/>
      <c r="E273" s="161" t="s">
        <v>152</v>
      </c>
      <c r="F273" s="161"/>
      <c r="G273" s="161"/>
      <c r="H273" s="161"/>
      <c r="I273" s="161" t="s">
        <v>100</v>
      </c>
      <c r="J273" s="161"/>
      <c r="K273" s="161"/>
      <c r="L273" s="164" t="s">
        <v>133</v>
      </c>
      <c r="M273" s="161" t="s">
        <v>130</v>
      </c>
      <c r="N273" s="161"/>
      <c r="O273" s="160"/>
      <c r="P273" s="159"/>
      <c r="Q273" s="159"/>
      <c r="R273" s="159"/>
      <c r="S273" s="159"/>
      <c r="V273" s="158"/>
      <c r="W273" s="157"/>
      <c r="X273" s="156"/>
      <c r="Y273" s="155"/>
      <c r="Z273" s="154"/>
      <c r="AA273" s="153"/>
    </row>
    <row r="274" spans="1:27" ht="13.5" customHeight="1">
      <c r="A274" s="164"/>
      <c r="B274" s="163" t="s">
        <v>151</v>
      </c>
      <c r="C274" s="161"/>
      <c r="D274" s="161"/>
      <c r="E274" s="161" t="s">
        <v>150</v>
      </c>
      <c r="F274" s="161"/>
      <c r="G274" s="161"/>
      <c r="H274" s="161"/>
      <c r="I274" s="161" t="s">
        <v>100</v>
      </c>
      <c r="J274" s="161"/>
      <c r="K274" s="161"/>
      <c r="L274" s="162" t="s">
        <v>131</v>
      </c>
      <c r="M274" s="161" t="s">
        <v>130</v>
      </c>
      <c r="N274" s="161"/>
      <c r="O274" s="160"/>
      <c r="P274" s="159"/>
      <c r="Q274" s="159"/>
      <c r="R274" s="159"/>
      <c r="S274" s="159"/>
      <c r="V274" s="158"/>
      <c r="W274" s="157"/>
      <c r="X274" s="156"/>
      <c r="Y274" s="155"/>
      <c r="Z274" s="154"/>
      <c r="AA274" s="153"/>
    </row>
    <row r="275" spans="1:27" ht="13.5" customHeight="1">
      <c r="A275" s="164"/>
      <c r="B275" s="163" t="s">
        <v>149</v>
      </c>
      <c r="C275" s="161"/>
      <c r="D275" s="161"/>
      <c r="E275" s="161" t="s">
        <v>148</v>
      </c>
      <c r="F275" s="161"/>
      <c r="G275" s="161"/>
      <c r="H275" s="161"/>
      <c r="I275" s="161" t="s">
        <v>146</v>
      </c>
      <c r="J275" s="161"/>
      <c r="K275" s="161"/>
      <c r="L275" s="162" t="s">
        <v>147</v>
      </c>
      <c r="M275" s="161" t="s">
        <v>130</v>
      </c>
      <c r="N275" s="161"/>
      <c r="O275" s="160"/>
      <c r="P275" s="159"/>
      <c r="Q275" s="159"/>
      <c r="R275" s="159"/>
      <c r="S275" s="159"/>
      <c r="V275" s="158"/>
      <c r="W275" s="157"/>
      <c r="X275" s="156"/>
      <c r="Y275" s="155"/>
      <c r="Z275" s="154"/>
      <c r="AA275" s="153"/>
    </row>
    <row r="276" spans="1:27" ht="13.5" customHeight="1">
      <c r="A276" s="164"/>
      <c r="B276" s="163" t="s">
        <v>126</v>
      </c>
      <c r="C276" s="161"/>
      <c r="D276" s="161"/>
      <c r="E276" s="161" t="s">
        <v>106</v>
      </c>
      <c r="F276" s="161"/>
      <c r="G276" s="161"/>
      <c r="H276" s="161"/>
      <c r="I276" s="161" t="s">
        <v>146</v>
      </c>
      <c r="J276" s="161"/>
      <c r="K276" s="161"/>
      <c r="L276" s="162" t="s">
        <v>141</v>
      </c>
      <c r="M276" s="161" t="s">
        <v>130</v>
      </c>
      <c r="N276" s="161"/>
      <c r="O276" s="160"/>
      <c r="P276" s="159"/>
      <c r="Q276" s="159"/>
      <c r="R276" s="159"/>
      <c r="S276" s="159"/>
      <c r="V276" s="158"/>
      <c r="W276" s="157"/>
      <c r="X276" s="156"/>
      <c r="Y276" s="155"/>
      <c r="Z276" s="154"/>
      <c r="AA276" s="153"/>
    </row>
    <row r="277" spans="1:27" ht="13.5" customHeight="1">
      <c r="A277" s="164"/>
      <c r="B277" s="163" t="s">
        <v>145</v>
      </c>
      <c r="C277" s="161"/>
      <c r="D277" s="161"/>
      <c r="E277" s="161" t="s">
        <v>144</v>
      </c>
      <c r="F277" s="161"/>
      <c r="G277" s="161"/>
      <c r="H277" s="161"/>
      <c r="I277" s="161" t="s">
        <v>143</v>
      </c>
      <c r="J277" s="161"/>
      <c r="K277" s="161"/>
      <c r="L277" s="164" t="s">
        <v>141</v>
      </c>
      <c r="M277" s="161" t="s">
        <v>137</v>
      </c>
      <c r="N277" s="161"/>
      <c r="O277" s="160"/>
      <c r="P277" s="159"/>
      <c r="Q277" s="159"/>
      <c r="R277" s="159"/>
      <c r="S277" s="159"/>
      <c r="V277" s="158"/>
      <c r="W277" s="157"/>
      <c r="X277" s="156"/>
      <c r="Y277" s="155"/>
      <c r="Z277" s="154"/>
      <c r="AA277" s="153"/>
    </row>
    <row r="278" spans="1:27" ht="13.5" customHeight="1">
      <c r="A278" s="164"/>
      <c r="B278" s="163" t="s">
        <v>98</v>
      </c>
      <c r="C278" s="161"/>
      <c r="D278" s="161"/>
      <c r="E278" s="161" t="s">
        <v>72</v>
      </c>
      <c r="F278" s="161"/>
      <c r="G278" s="161"/>
      <c r="H278" s="161"/>
      <c r="I278" s="161" t="s">
        <v>142</v>
      </c>
      <c r="J278" s="161"/>
      <c r="K278" s="161"/>
      <c r="L278" s="162" t="s">
        <v>141</v>
      </c>
      <c r="M278" s="161" t="s">
        <v>137</v>
      </c>
      <c r="N278" s="161"/>
      <c r="O278" s="160"/>
      <c r="P278" s="159"/>
      <c r="Q278" s="159"/>
      <c r="R278" s="159"/>
      <c r="S278" s="159"/>
      <c r="V278" s="158"/>
      <c r="W278" s="157"/>
      <c r="X278" s="156"/>
      <c r="Y278" s="154"/>
      <c r="Z278" s="154"/>
      <c r="AA278" s="153"/>
    </row>
    <row r="279" spans="1:27" ht="13.5" customHeight="1">
      <c r="A279" s="164"/>
      <c r="B279" s="163" t="s">
        <v>140</v>
      </c>
      <c r="C279" s="161"/>
      <c r="D279" s="161"/>
      <c r="E279" s="161" t="s">
        <v>139</v>
      </c>
      <c r="F279" s="161"/>
      <c r="G279" s="161"/>
      <c r="H279" s="161"/>
      <c r="I279" s="161" t="s">
        <v>138</v>
      </c>
      <c r="J279" s="161"/>
      <c r="K279" s="161"/>
      <c r="L279" s="164" t="s">
        <v>131</v>
      </c>
      <c r="M279" s="161" t="s">
        <v>137</v>
      </c>
      <c r="N279" s="161"/>
      <c r="O279" s="160"/>
      <c r="P279" s="159"/>
      <c r="Q279" s="159"/>
      <c r="R279" s="159"/>
      <c r="S279" s="159"/>
      <c r="V279" s="158"/>
      <c r="W279" s="157"/>
      <c r="X279" s="156"/>
      <c r="Y279" s="154"/>
      <c r="Z279" s="154"/>
      <c r="AA279" s="153"/>
    </row>
    <row r="280" spans="1:27" ht="13.5" customHeight="1">
      <c r="A280" s="164"/>
      <c r="B280" s="163" t="s">
        <v>136</v>
      </c>
      <c r="C280" s="161"/>
      <c r="D280" s="161"/>
      <c r="E280" s="161" t="s">
        <v>135</v>
      </c>
      <c r="F280" s="161"/>
      <c r="G280" s="161"/>
      <c r="H280" s="161"/>
      <c r="I280" s="161" t="s">
        <v>134</v>
      </c>
      <c r="J280" s="161"/>
      <c r="K280" s="161"/>
      <c r="L280" s="164" t="s">
        <v>133</v>
      </c>
      <c r="M280" s="161" t="s">
        <v>130</v>
      </c>
      <c r="N280" s="161"/>
      <c r="O280" s="160"/>
      <c r="P280" s="159"/>
      <c r="Q280" s="159"/>
      <c r="R280" s="159"/>
      <c r="S280" s="159"/>
      <c r="V280" s="158"/>
      <c r="W280" s="157"/>
      <c r="X280" s="156"/>
      <c r="Y280" s="155"/>
      <c r="Z280" s="154"/>
      <c r="AA280" s="153"/>
    </row>
    <row r="281" spans="1:27" ht="13.5" customHeight="1">
      <c r="A281" s="164"/>
      <c r="B281" s="163" t="s">
        <v>7</v>
      </c>
      <c r="C281" s="161"/>
      <c r="D281" s="161"/>
      <c r="E281" s="161" t="s">
        <v>132</v>
      </c>
      <c r="F281" s="161"/>
      <c r="G281" s="161"/>
      <c r="H281" s="161"/>
      <c r="I281" s="161" t="s">
        <v>3</v>
      </c>
      <c r="J281" s="161"/>
      <c r="K281" s="161"/>
      <c r="L281" s="162" t="s">
        <v>131</v>
      </c>
      <c r="M281" s="161" t="s">
        <v>130</v>
      </c>
      <c r="N281" s="161"/>
      <c r="O281" s="160"/>
      <c r="P281" s="159"/>
      <c r="Q281" s="159"/>
      <c r="R281" s="159"/>
      <c r="S281" s="159"/>
      <c r="V281" s="158"/>
      <c r="W281" s="157"/>
      <c r="X281" s="156"/>
      <c r="Y281" s="155"/>
      <c r="Z281" s="154"/>
      <c r="AA281" s="153"/>
    </row>
    <row r="282" spans="1:27">
      <c r="K282" s="151"/>
    </row>
  </sheetData>
  <sheetProtection password="C416" sheet="1" formatColumns="0" selectLockedCells="1" sort="0"/>
  <mergeCells count="647">
    <mergeCell ref="B1:C2"/>
    <mergeCell ref="D1:I1"/>
    <mergeCell ref="L1:N1"/>
    <mergeCell ref="O1:P1"/>
    <mergeCell ref="Q1:S1"/>
    <mergeCell ref="V1:AA1"/>
    <mergeCell ref="S11:S12"/>
    <mergeCell ref="A12:B12"/>
    <mergeCell ref="K12:L12"/>
    <mergeCell ref="B3:I3"/>
    <mergeCell ref="L3:S3"/>
    <mergeCell ref="A5:B5"/>
    <mergeCell ref="C5:C6"/>
    <mergeCell ref="D5:G5"/>
    <mergeCell ref="K5:L5"/>
    <mergeCell ref="M5:M6"/>
    <mergeCell ref="N5:Q5"/>
    <mergeCell ref="A6:B6"/>
    <mergeCell ref="K6:L6"/>
    <mergeCell ref="A13:B14"/>
    <mergeCell ref="I13:I14"/>
    <mergeCell ref="K13:L14"/>
    <mergeCell ref="A15:B16"/>
    <mergeCell ref="K15:L16"/>
    <mergeCell ref="I16:I17"/>
    <mergeCell ref="A8:B9"/>
    <mergeCell ref="K8:L9"/>
    <mergeCell ref="A10:B11"/>
    <mergeCell ref="K10:L11"/>
    <mergeCell ref="I11:I12"/>
    <mergeCell ref="S21:S22"/>
    <mergeCell ref="A22:B22"/>
    <mergeCell ref="K22:L22"/>
    <mergeCell ref="S16:S17"/>
    <mergeCell ref="A17:B17"/>
    <mergeCell ref="K17:L17"/>
    <mergeCell ref="A18:B19"/>
    <mergeCell ref="I18:I19"/>
    <mergeCell ref="K18:L19"/>
    <mergeCell ref="A23:B24"/>
    <mergeCell ref="I23:I24"/>
    <mergeCell ref="K23:L24"/>
    <mergeCell ref="A25:B26"/>
    <mergeCell ref="K25:L26"/>
    <mergeCell ref="I26:I27"/>
    <mergeCell ref="A20:B21"/>
    <mergeCell ref="K20:L21"/>
    <mergeCell ref="I21:I22"/>
    <mergeCell ref="A30:B31"/>
    <mergeCell ref="K30:L31"/>
    <mergeCell ref="I31:I32"/>
    <mergeCell ref="S31:S32"/>
    <mergeCell ref="A32:B32"/>
    <mergeCell ref="K32:L32"/>
    <mergeCell ref="S26:S27"/>
    <mergeCell ref="A27:B27"/>
    <mergeCell ref="K27:L27"/>
    <mergeCell ref="A28:B29"/>
    <mergeCell ref="I28:I29"/>
    <mergeCell ref="K28:L29"/>
    <mergeCell ref="S36:S37"/>
    <mergeCell ref="A37:B37"/>
    <mergeCell ref="K37:L37"/>
    <mergeCell ref="C41:E41"/>
    <mergeCell ref="G41:H41"/>
    <mergeCell ref="M41:O41"/>
    <mergeCell ref="Q41:R41"/>
    <mergeCell ref="A33:B34"/>
    <mergeCell ref="I33:I34"/>
    <mergeCell ref="K33:L34"/>
    <mergeCell ref="A35:B36"/>
    <mergeCell ref="K35:L36"/>
    <mergeCell ref="I36:I37"/>
    <mergeCell ref="C47:D47"/>
    <mergeCell ref="J47:K47"/>
    <mergeCell ref="Q47:S47"/>
    <mergeCell ref="A49:S49"/>
    <mergeCell ref="A50:S50"/>
    <mergeCell ref="A52:S52"/>
    <mergeCell ref="C42:E42"/>
    <mergeCell ref="M42:O42"/>
    <mergeCell ref="C43:H43"/>
    <mergeCell ref="L43:M43"/>
    <mergeCell ref="P43:S43"/>
    <mergeCell ref="C46:D46"/>
    <mergeCell ref="J46:K46"/>
    <mergeCell ref="A61:S61"/>
    <mergeCell ref="A62:S62"/>
    <mergeCell ref="A64:S64"/>
    <mergeCell ref="A65:S65"/>
    <mergeCell ref="A66:B66"/>
    <mergeCell ref="C66:H66"/>
    <mergeCell ref="B57:C57"/>
    <mergeCell ref="E57:H57"/>
    <mergeCell ref="L57:M57"/>
    <mergeCell ref="O57:R57"/>
    <mergeCell ref="B58:C58"/>
    <mergeCell ref="E58:H58"/>
    <mergeCell ref="L58:M58"/>
    <mergeCell ref="O58:R58"/>
    <mergeCell ref="L71:N71"/>
    <mergeCell ref="B72:C72"/>
    <mergeCell ref="D72:E72"/>
    <mergeCell ref="F72:H72"/>
    <mergeCell ref="V66:AA66"/>
    <mergeCell ref="A68:H68"/>
    <mergeCell ref="I68:I70"/>
    <mergeCell ref="A69:H69"/>
    <mergeCell ref="B70:C70"/>
    <mergeCell ref="D70:E70"/>
    <mergeCell ref="F70:H70"/>
    <mergeCell ref="B73:C73"/>
    <mergeCell ref="D73:E73"/>
    <mergeCell ref="F73:H73"/>
    <mergeCell ref="B74:C74"/>
    <mergeCell ref="D74:E74"/>
    <mergeCell ref="F74:H74"/>
    <mergeCell ref="B71:C71"/>
    <mergeCell ref="D71:E71"/>
    <mergeCell ref="F71:H71"/>
    <mergeCell ref="B77:C77"/>
    <mergeCell ref="D77:E77"/>
    <mergeCell ref="F77:H77"/>
    <mergeCell ref="B78:C78"/>
    <mergeCell ref="D78:E78"/>
    <mergeCell ref="F78:H78"/>
    <mergeCell ref="B75:C75"/>
    <mergeCell ref="D75:E75"/>
    <mergeCell ref="F75:H75"/>
    <mergeCell ref="B76:C76"/>
    <mergeCell ref="D76:E76"/>
    <mergeCell ref="F76:H76"/>
    <mergeCell ref="B82:C82"/>
    <mergeCell ref="D82:E82"/>
    <mergeCell ref="F82:H82"/>
    <mergeCell ref="B83:C83"/>
    <mergeCell ref="D83:E83"/>
    <mergeCell ref="F83:H83"/>
    <mergeCell ref="B79:C79"/>
    <mergeCell ref="D79:E79"/>
    <mergeCell ref="F79:H79"/>
    <mergeCell ref="B80:C80"/>
    <mergeCell ref="D80:E80"/>
    <mergeCell ref="F80:H80"/>
    <mergeCell ref="B86:C86"/>
    <mergeCell ref="D86:E86"/>
    <mergeCell ref="F86:H86"/>
    <mergeCell ref="B87:C87"/>
    <mergeCell ref="D87:E87"/>
    <mergeCell ref="F87:H87"/>
    <mergeCell ref="B84:C84"/>
    <mergeCell ref="D84:E84"/>
    <mergeCell ref="F84:H84"/>
    <mergeCell ref="B85:C85"/>
    <mergeCell ref="D85:E85"/>
    <mergeCell ref="F85:H85"/>
    <mergeCell ref="K106:L106"/>
    <mergeCell ref="B107:C107"/>
    <mergeCell ref="D107:E107"/>
    <mergeCell ref="G107:J107"/>
    <mergeCell ref="B108:C108"/>
    <mergeCell ref="D108:E108"/>
    <mergeCell ref="G108:J108"/>
    <mergeCell ref="B88:C88"/>
    <mergeCell ref="D88:E88"/>
    <mergeCell ref="F88:H88"/>
    <mergeCell ref="B104:C104"/>
    <mergeCell ref="B106:C106"/>
    <mergeCell ref="D106:E106"/>
    <mergeCell ref="G106:J106"/>
    <mergeCell ref="B111:C111"/>
    <mergeCell ref="D111:E111"/>
    <mergeCell ref="G111:J111"/>
    <mergeCell ref="B112:C112"/>
    <mergeCell ref="D112:E112"/>
    <mergeCell ref="G112:J112"/>
    <mergeCell ref="B109:C109"/>
    <mergeCell ref="D109:E109"/>
    <mergeCell ref="G109:J109"/>
    <mergeCell ref="B110:C110"/>
    <mergeCell ref="D110:E110"/>
    <mergeCell ref="G110:J110"/>
    <mergeCell ref="B115:C115"/>
    <mergeCell ref="D115:E115"/>
    <mergeCell ref="G115:J115"/>
    <mergeCell ref="B116:C116"/>
    <mergeCell ref="D116:E116"/>
    <mergeCell ref="G116:J116"/>
    <mergeCell ref="B113:C113"/>
    <mergeCell ref="D113:E113"/>
    <mergeCell ref="G113:J113"/>
    <mergeCell ref="B114:C114"/>
    <mergeCell ref="D114:E114"/>
    <mergeCell ref="G114:J114"/>
    <mergeCell ref="B119:C119"/>
    <mergeCell ref="D119:E119"/>
    <mergeCell ref="G119:J119"/>
    <mergeCell ref="B120:C120"/>
    <mergeCell ref="D120:E120"/>
    <mergeCell ref="G120:J120"/>
    <mergeCell ref="B117:C117"/>
    <mergeCell ref="D117:E117"/>
    <mergeCell ref="G117:J117"/>
    <mergeCell ref="B118:C118"/>
    <mergeCell ref="D118:E118"/>
    <mergeCell ref="G118:J118"/>
    <mergeCell ref="B123:C123"/>
    <mergeCell ref="D123:E123"/>
    <mergeCell ref="G123:J123"/>
    <mergeCell ref="B124:C124"/>
    <mergeCell ref="D124:E124"/>
    <mergeCell ref="G124:J124"/>
    <mergeCell ref="B121:C121"/>
    <mergeCell ref="D121:E121"/>
    <mergeCell ref="G121:J121"/>
    <mergeCell ref="B122:C122"/>
    <mergeCell ref="D122:E122"/>
    <mergeCell ref="G122:J122"/>
    <mergeCell ref="B127:C127"/>
    <mergeCell ref="D127:E127"/>
    <mergeCell ref="G127:J127"/>
    <mergeCell ref="B128:C128"/>
    <mergeCell ref="D128:E128"/>
    <mergeCell ref="G128:J128"/>
    <mergeCell ref="B125:C125"/>
    <mergeCell ref="D125:E125"/>
    <mergeCell ref="G125:J125"/>
    <mergeCell ref="B126:C126"/>
    <mergeCell ref="D126:E126"/>
    <mergeCell ref="G126:J126"/>
    <mergeCell ref="B131:C131"/>
    <mergeCell ref="D131:E131"/>
    <mergeCell ref="G131:J131"/>
    <mergeCell ref="B132:C132"/>
    <mergeCell ref="D132:E132"/>
    <mergeCell ref="G132:J132"/>
    <mergeCell ref="B129:C129"/>
    <mergeCell ref="D129:E129"/>
    <mergeCell ref="G129:J129"/>
    <mergeCell ref="B130:C130"/>
    <mergeCell ref="D130:E130"/>
    <mergeCell ref="G130:J130"/>
    <mergeCell ref="B135:C135"/>
    <mergeCell ref="D135:E135"/>
    <mergeCell ref="G135:J135"/>
    <mergeCell ref="B136:C136"/>
    <mergeCell ref="D136:E136"/>
    <mergeCell ref="G136:J136"/>
    <mergeCell ref="B133:C133"/>
    <mergeCell ref="D133:E133"/>
    <mergeCell ref="G133:J133"/>
    <mergeCell ref="B134:C134"/>
    <mergeCell ref="D134:E134"/>
    <mergeCell ref="G134:J134"/>
    <mergeCell ref="B139:C139"/>
    <mergeCell ref="D139:E139"/>
    <mergeCell ref="G139:J139"/>
    <mergeCell ref="B140:C140"/>
    <mergeCell ref="D140:E140"/>
    <mergeCell ref="G140:J140"/>
    <mergeCell ref="B137:C137"/>
    <mergeCell ref="D137:E137"/>
    <mergeCell ref="G137:J137"/>
    <mergeCell ref="B138:C138"/>
    <mergeCell ref="D138:E138"/>
    <mergeCell ref="G138:J138"/>
    <mergeCell ref="B143:C143"/>
    <mergeCell ref="D143:E143"/>
    <mergeCell ref="G143:J143"/>
    <mergeCell ref="B144:C144"/>
    <mergeCell ref="D144:E144"/>
    <mergeCell ref="G144:J144"/>
    <mergeCell ref="B141:C141"/>
    <mergeCell ref="D141:E141"/>
    <mergeCell ref="G141:J141"/>
    <mergeCell ref="B142:C142"/>
    <mergeCell ref="D142:E142"/>
    <mergeCell ref="G142:J142"/>
    <mergeCell ref="B147:C147"/>
    <mergeCell ref="D147:E147"/>
    <mergeCell ref="G147:J147"/>
    <mergeCell ref="B148:C148"/>
    <mergeCell ref="D148:E148"/>
    <mergeCell ref="G148:J148"/>
    <mergeCell ref="B145:C145"/>
    <mergeCell ref="D145:E145"/>
    <mergeCell ref="G145:J145"/>
    <mergeCell ref="B146:C146"/>
    <mergeCell ref="D146:E146"/>
    <mergeCell ref="G146:J146"/>
    <mergeCell ref="B151:C151"/>
    <mergeCell ref="D151:E151"/>
    <mergeCell ref="G151:J151"/>
    <mergeCell ref="B152:C152"/>
    <mergeCell ref="D152:E152"/>
    <mergeCell ref="G152:J152"/>
    <mergeCell ref="B149:C149"/>
    <mergeCell ref="D149:E149"/>
    <mergeCell ref="G149:J149"/>
    <mergeCell ref="B150:C150"/>
    <mergeCell ref="D150:E150"/>
    <mergeCell ref="G150:J150"/>
    <mergeCell ref="B155:C155"/>
    <mergeCell ref="D155:E155"/>
    <mergeCell ref="G155:J155"/>
    <mergeCell ref="B156:C156"/>
    <mergeCell ref="D156:E156"/>
    <mergeCell ref="G156:J156"/>
    <mergeCell ref="B153:C153"/>
    <mergeCell ref="D153:E153"/>
    <mergeCell ref="G153:J153"/>
    <mergeCell ref="B154:C154"/>
    <mergeCell ref="D154:E154"/>
    <mergeCell ref="G154:J154"/>
    <mergeCell ref="B159:C159"/>
    <mergeCell ref="D159:E159"/>
    <mergeCell ref="G159:J159"/>
    <mergeCell ref="B160:C160"/>
    <mergeCell ref="D160:E160"/>
    <mergeCell ref="G160:J160"/>
    <mergeCell ref="B157:C157"/>
    <mergeCell ref="D157:E157"/>
    <mergeCell ref="G157:J157"/>
    <mergeCell ref="B158:C158"/>
    <mergeCell ref="D158:E158"/>
    <mergeCell ref="G158:J158"/>
    <mergeCell ref="B163:C163"/>
    <mergeCell ref="D163:E163"/>
    <mergeCell ref="G163:J163"/>
    <mergeCell ref="B164:C164"/>
    <mergeCell ref="D164:E164"/>
    <mergeCell ref="G164:J164"/>
    <mergeCell ref="B161:C161"/>
    <mergeCell ref="D161:E161"/>
    <mergeCell ref="G161:J161"/>
    <mergeCell ref="B162:C162"/>
    <mergeCell ref="D162:E162"/>
    <mergeCell ref="G162:J162"/>
    <mergeCell ref="B167:C167"/>
    <mergeCell ref="D167:E167"/>
    <mergeCell ref="G167:J167"/>
    <mergeCell ref="B168:C168"/>
    <mergeCell ref="D168:E168"/>
    <mergeCell ref="G168:J168"/>
    <mergeCell ref="B165:C165"/>
    <mergeCell ref="D165:E165"/>
    <mergeCell ref="G165:J165"/>
    <mergeCell ref="B166:C166"/>
    <mergeCell ref="D166:E166"/>
    <mergeCell ref="G166:J166"/>
    <mergeCell ref="B171:C171"/>
    <mergeCell ref="D171:E171"/>
    <mergeCell ref="G171:J171"/>
    <mergeCell ref="B172:C172"/>
    <mergeCell ref="D172:E172"/>
    <mergeCell ref="G172:J172"/>
    <mergeCell ref="B169:C169"/>
    <mergeCell ref="D169:E169"/>
    <mergeCell ref="G169:J169"/>
    <mergeCell ref="B170:C170"/>
    <mergeCell ref="D170:E170"/>
    <mergeCell ref="G170:J170"/>
    <mergeCell ref="B175:C175"/>
    <mergeCell ref="D175:E175"/>
    <mergeCell ref="G175:J175"/>
    <mergeCell ref="B176:C176"/>
    <mergeCell ref="D176:E176"/>
    <mergeCell ref="G176:J176"/>
    <mergeCell ref="B173:C173"/>
    <mergeCell ref="D173:E173"/>
    <mergeCell ref="G173:J173"/>
    <mergeCell ref="B174:C174"/>
    <mergeCell ref="D174:E174"/>
    <mergeCell ref="G174:J174"/>
    <mergeCell ref="B179:C179"/>
    <mergeCell ref="D179:E179"/>
    <mergeCell ref="G179:J179"/>
    <mergeCell ref="B180:C180"/>
    <mergeCell ref="D180:E180"/>
    <mergeCell ref="G180:J180"/>
    <mergeCell ref="B177:C177"/>
    <mergeCell ref="D177:E177"/>
    <mergeCell ref="G177:J177"/>
    <mergeCell ref="B178:C178"/>
    <mergeCell ref="D178:E178"/>
    <mergeCell ref="G178:J178"/>
    <mergeCell ref="B183:C183"/>
    <mergeCell ref="D183:E183"/>
    <mergeCell ref="G183:J183"/>
    <mergeCell ref="B184:C184"/>
    <mergeCell ref="D184:E184"/>
    <mergeCell ref="G184:J184"/>
    <mergeCell ref="B181:C181"/>
    <mergeCell ref="D181:E181"/>
    <mergeCell ref="G181:J181"/>
    <mergeCell ref="B182:C182"/>
    <mergeCell ref="D182:E182"/>
    <mergeCell ref="G182:J182"/>
    <mergeCell ref="B187:C187"/>
    <mergeCell ref="D187:E187"/>
    <mergeCell ref="G187:J187"/>
    <mergeCell ref="B188:C188"/>
    <mergeCell ref="D188:E188"/>
    <mergeCell ref="G188:J188"/>
    <mergeCell ref="B185:C185"/>
    <mergeCell ref="D185:E185"/>
    <mergeCell ref="G185:J185"/>
    <mergeCell ref="B186:C186"/>
    <mergeCell ref="D186:E186"/>
    <mergeCell ref="G186:J186"/>
    <mergeCell ref="B191:C191"/>
    <mergeCell ref="D191:E191"/>
    <mergeCell ref="G191:J191"/>
    <mergeCell ref="B192:C192"/>
    <mergeCell ref="D192:E192"/>
    <mergeCell ref="G192:J192"/>
    <mergeCell ref="B189:C189"/>
    <mergeCell ref="D189:E189"/>
    <mergeCell ref="G189:J189"/>
    <mergeCell ref="B190:C190"/>
    <mergeCell ref="D190:E190"/>
    <mergeCell ref="G190:J190"/>
    <mergeCell ref="B195:C195"/>
    <mergeCell ref="D195:E195"/>
    <mergeCell ref="G195:J195"/>
    <mergeCell ref="B196:C196"/>
    <mergeCell ref="D196:E196"/>
    <mergeCell ref="G196:J196"/>
    <mergeCell ref="B193:C193"/>
    <mergeCell ref="D193:E193"/>
    <mergeCell ref="G193:J193"/>
    <mergeCell ref="B194:C194"/>
    <mergeCell ref="D194:E194"/>
    <mergeCell ref="G194:J194"/>
    <mergeCell ref="B199:C199"/>
    <mergeCell ref="D199:E199"/>
    <mergeCell ref="G199:J199"/>
    <mergeCell ref="B200:C200"/>
    <mergeCell ref="D200:E200"/>
    <mergeCell ref="G200:J200"/>
    <mergeCell ref="B197:C197"/>
    <mergeCell ref="D197:E197"/>
    <mergeCell ref="G197:J197"/>
    <mergeCell ref="B198:C198"/>
    <mergeCell ref="D198:E198"/>
    <mergeCell ref="G198:J198"/>
    <mergeCell ref="B203:C203"/>
    <mergeCell ref="D203:E203"/>
    <mergeCell ref="G203:J203"/>
    <mergeCell ref="B204:C204"/>
    <mergeCell ref="D204:E204"/>
    <mergeCell ref="G204:J204"/>
    <mergeCell ref="B201:C201"/>
    <mergeCell ref="D201:E201"/>
    <mergeCell ref="G201:J201"/>
    <mergeCell ref="B202:C202"/>
    <mergeCell ref="D202:E202"/>
    <mergeCell ref="G202:J202"/>
    <mergeCell ref="B207:C207"/>
    <mergeCell ref="D207:E207"/>
    <mergeCell ref="G207:J207"/>
    <mergeCell ref="B208:C208"/>
    <mergeCell ref="D208:E208"/>
    <mergeCell ref="G208:J208"/>
    <mergeCell ref="B205:C205"/>
    <mergeCell ref="D205:E205"/>
    <mergeCell ref="G205:J205"/>
    <mergeCell ref="B206:C206"/>
    <mergeCell ref="D206:E206"/>
    <mergeCell ref="G206:J206"/>
    <mergeCell ref="B211:C211"/>
    <mergeCell ref="D211:E211"/>
    <mergeCell ref="G211:J211"/>
    <mergeCell ref="B212:C212"/>
    <mergeCell ref="D212:E212"/>
    <mergeCell ref="G212:J212"/>
    <mergeCell ref="B209:C209"/>
    <mergeCell ref="D209:E209"/>
    <mergeCell ref="G209:J209"/>
    <mergeCell ref="B210:C210"/>
    <mergeCell ref="D210:E210"/>
    <mergeCell ref="G210:J210"/>
    <mergeCell ref="B215:C215"/>
    <mergeCell ref="D215:E215"/>
    <mergeCell ref="G215:J215"/>
    <mergeCell ref="B216:C216"/>
    <mergeCell ref="D216:E216"/>
    <mergeCell ref="G216:J216"/>
    <mergeCell ref="B213:C213"/>
    <mergeCell ref="D213:E213"/>
    <mergeCell ref="G213:J213"/>
    <mergeCell ref="B214:C214"/>
    <mergeCell ref="D214:E214"/>
    <mergeCell ref="G214:J214"/>
    <mergeCell ref="B219:C219"/>
    <mergeCell ref="D219:E219"/>
    <mergeCell ref="G219:J219"/>
    <mergeCell ref="B220:C220"/>
    <mergeCell ref="D220:E220"/>
    <mergeCell ref="G220:J220"/>
    <mergeCell ref="B217:C217"/>
    <mergeCell ref="D217:E217"/>
    <mergeCell ref="G217:J217"/>
    <mergeCell ref="B218:C218"/>
    <mergeCell ref="D218:E218"/>
    <mergeCell ref="G218:J218"/>
    <mergeCell ref="B223:C223"/>
    <mergeCell ref="D223:E223"/>
    <mergeCell ref="G223:J223"/>
    <mergeCell ref="B224:C224"/>
    <mergeCell ref="D224:E224"/>
    <mergeCell ref="G224:J224"/>
    <mergeCell ref="B221:C221"/>
    <mergeCell ref="D221:E221"/>
    <mergeCell ref="G221:J221"/>
    <mergeCell ref="B222:C222"/>
    <mergeCell ref="D222:E222"/>
    <mergeCell ref="G222:J222"/>
    <mergeCell ref="B227:C227"/>
    <mergeCell ref="D227:E227"/>
    <mergeCell ref="G227:J227"/>
    <mergeCell ref="B228:C228"/>
    <mergeCell ref="D228:E228"/>
    <mergeCell ref="G228:J228"/>
    <mergeCell ref="B225:C225"/>
    <mergeCell ref="D225:E225"/>
    <mergeCell ref="G225:J225"/>
    <mergeCell ref="B226:C226"/>
    <mergeCell ref="D226:E226"/>
    <mergeCell ref="G226:J226"/>
    <mergeCell ref="B231:C231"/>
    <mergeCell ref="D231:E231"/>
    <mergeCell ref="G231:J231"/>
    <mergeCell ref="B232:C232"/>
    <mergeCell ref="D232:E232"/>
    <mergeCell ref="G232:J232"/>
    <mergeCell ref="B229:C229"/>
    <mergeCell ref="D229:E229"/>
    <mergeCell ref="G229:J229"/>
    <mergeCell ref="B230:C230"/>
    <mergeCell ref="D230:E230"/>
    <mergeCell ref="G230:J230"/>
    <mergeCell ref="B235:C235"/>
    <mergeCell ref="D235:E235"/>
    <mergeCell ref="G235:J235"/>
    <mergeCell ref="B236:C236"/>
    <mergeCell ref="D236:E236"/>
    <mergeCell ref="G236:J236"/>
    <mergeCell ref="B233:C233"/>
    <mergeCell ref="D233:E233"/>
    <mergeCell ref="G233:J233"/>
    <mergeCell ref="B234:C234"/>
    <mergeCell ref="D234:E234"/>
    <mergeCell ref="G234:J234"/>
    <mergeCell ref="B239:C239"/>
    <mergeCell ref="D239:E239"/>
    <mergeCell ref="G239:J239"/>
    <mergeCell ref="B240:C240"/>
    <mergeCell ref="D240:E240"/>
    <mergeCell ref="G240:J240"/>
    <mergeCell ref="B237:C237"/>
    <mergeCell ref="D237:E237"/>
    <mergeCell ref="G237:J237"/>
    <mergeCell ref="B238:C238"/>
    <mergeCell ref="D238:E238"/>
    <mergeCell ref="G238:J238"/>
    <mergeCell ref="B243:C243"/>
    <mergeCell ref="D243:E243"/>
    <mergeCell ref="G243:J243"/>
    <mergeCell ref="B244:C244"/>
    <mergeCell ref="D244:E244"/>
    <mergeCell ref="G244:J244"/>
    <mergeCell ref="B241:C241"/>
    <mergeCell ref="D241:E241"/>
    <mergeCell ref="G241:J241"/>
    <mergeCell ref="B242:C242"/>
    <mergeCell ref="D242:E242"/>
    <mergeCell ref="G242:J242"/>
    <mergeCell ref="B247:C247"/>
    <mergeCell ref="D247:E247"/>
    <mergeCell ref="G247:J247"/>
    <mergeCell ref="B248:C248"/>
    <mergeCell ref="D248:E248"/>
    <mergeCell ref="G248:J248"/>
    <mergeCell ref="B245:C245"/>
    <mergeCell ref="D245:E245"/>
    <mergeCell ref="G245:J245"/>
    <mergeCell ref="B246:C246"/>
    <mergeCell ref="D246:E246"/>
    <mergeCell ref="G246:J246"/>
    <mergeCell ref="B251:C251"/>
    <mergeCell ref="D251:E251"/>
    <mergeCell ref="G251:J251"/>
    <mergeCell ref="B252:C252"/>
    <mergeCell ref="D252:E252"/>
    <mergeCell ref="G252:J252"/>
    <mergeCell ref="B249:C249"/>
    <mergeCell ref="D249:E249"/>
    <mergeCell ref="G249:J249"/>
    <mergeCell ref="B250:C250"/>
    <mergeCell ref="D250:E250"/>
    <mergeCell ref="G250:J250"/>
    <mergeCell ref="B255:C255"/>
    <mergeCell ref="D255:E255"/>
    <mergeCell ref="G255:J255"/>
    <mergeCell ref="B256:C256"/>
    <mergeCell ref="D256:E256"/>
    <mergeCell ref="G256:J256"/>
    <mergeCell ref="B253:C253"/>
    <mergeCell ref="D253:E253"/>
    <mergeCell ref="G253:J253"/>
    <mergeCell ref="B254:C254"/>
    <mergeCell ref="D254:E254"/>
    <mergeCell ref="G254:J254"/>
    <mergeCell ref="B259:C259"/>
    <mergeCell ref="D259:E259"/>
    <mergeCell ref="G259:J259"/>
    <mergeCell ref="B260:C260"/>
    <mergeCell ref="D260:E260"/>
    <mergeCell ref="G260:J260"/>
    <mergeCell ref="B257:C257"/>
    <mergeCell ref="D257:E257"/>
    <mergeCell ref="G257:J257"/>
    <mergeCell ref="B258:C258"/>
    <mergeCell ref="D258:E258"/>
    <mergeCell ref="G258:J258"/>
    <mergeCell ref="B263:C263"/>
    <mergeCell ref="D263:E263"/>
    <mergeCell ref="G263:J263"/>
    <mergeCell ref="B264:C264"/>
    <mergeCell ref="D264:E264"/>
    <mergeCell ref="G264:J264"/>
    <mergeCell ref="B261:C261"/>
    <mergeCell ref="D261:E261"/>
    <mergeCell ref="G261:J261"/>
    <mergeCell ref="B262:C262"/>
    <mergeCell ref="D262:E262"/>
    <mergeCell ref="G262:J262"/>
    <mergeCell ref="L267:N267"/>
    <mergeCell ref="O267:P267"/>
    <mergeCell ref="Q267:R267"/>
    <mergeCell ref="B265:C265"/>
    <mergeCell ref="D265:E265"/>
    <mergeCell ref="G265:J265"/>
    <mergeCell ref="B267:D267"/>
    <mergeCell ref="E267:H267"/>
    <mergeCell ref="I267:J267"/>
  </mergeCells>
  <conditionalFormatting sqref="K37:L37">
    <cfRule type="expression" dxfId="85" priority="85" stopIfTrue="1">
      <formula>$K$37=$S$58</formula>
    </cfRule>
    <cfRule type="expression" dxfId="84" priority="86" stopIfTrue="1">
      <formula>$K$37=$S$57</formula>
    </cfRule>
  </conditionalFormatting>
  <conditionalFormatting sqref="K32:L32">
    <cfRule type="expression" dxfId="83" priority="83" stopIfTrue="1">
      <formula>$K$32=$S$58</formula>
    </cfRule>
    <cfRule type="expression" dxfId="82" priority="84" stopIfTrue="1">
      <formula>$K$32=$S$57</formula>
    </cfRule>
  </conditionalFormatting>
  <conditionalFormatting sqref="K27:L27">
    <cfRule type="expression" dxfId="81" priority="81" stopIfTrue="1">
      <formula>$K$27=$S$58</formula>
    </cfRule>
    <cfRule type="expression" dxfId="80" priority="82" stopIfTrue="1">
      <formula>$K$27=$S$57</formula>
    </cfRule>
  </conditionalFormatting>
  <conditionalFormatting sqref="K22:L22">
    <cfRule type="expression" dxfId="79" priority="79" stopIfTrue="1">
      <formula>$K$22=$S$58</formula>
    </cfRule>
    <cfRule type="expression" dxfId="78" priority="80" stopIfTrue="1">
      <formula>$K$22=$S$57</formula>
    </cfRule>
  </conditionalFormatting>
  <conditionalFormatting sqref="K17:L17">
    <cfRule type="expression" dxfId="77" priority="77" stopIfTrue="1">
      <formula>$K$17=$S$58</formula>
    </cfRule>
    <cfRule type="expression" dxfId="76" priority="78" stopIfTrue="1">
      <formula>$K$17=$S$57</formula>
    </cfRule>
  </conditionalFormatting>
  <conditionalFormatting sqref="K12:L12">
    <cfRule type="expression" dxfId="75" priority="75" stopIfTrue="1">
      <formula>$K$12=$S$58</formula>
    </cfRule>
    <cfRule type="expression" dxfId="74" priority="76" stopIfTrue="1">
      <formula>$K$12=$S$57</formula>
    </cfRule>
  </conditionalFormatting>
  <conditionalFormatting sqref="A12:B12">
    <cfRule type="expression" dxfId="73" priority="73" stopIfTrue="1">
      <formula>$A$12=$I$57</formula>
    </cfRule>
    <cfRule type="expression" dxfId="72" priority="74" stopIfTrue="1">
      <formula>$A$12=$I$58</formula>
    </cfRule>
  </conditionalFormatting>
  <conditionalFormatting sqref="A17:B17">
    <cfRule type="expression" dxfId="71" priority="71">
      <formula>$A$17=$I$57</formula>
    </cfRule>
    <cfRule type="expression" dxfId="70" priority="72">
      <formula>$A$17=$I$58</formula>
    </cfRule>
  </conditionalFormatting>
  <conditionalFormatting sqref="A22:B22">
    <cfRule type="expression" dxfId="69" priority="69" stopIfTrue="1">
      <formula>$A$22=$I$58</formula>
    </cfRule>
    <cfRule type="expression" dxfId="68" priority="70" stopIfTrue="1">
      <formula>$A$22=$I$57</formula>
    </cfRule>
  </conditionalFormatting>
  <conditionalFormatting sqref="A27:B27">
    <cfRule type="expression" dxfId="67" priority="67" stopIfTrue="1">
      <formula>$A$27=$I$58</formula>
    </cfRule>
    <cfRule type="expression" dxfId="66" priority="68" stopIfTrue="1">
      <formula>$A$27=$I$57</formula>
    </cfRule>
  </conditionalFormatting>
  <conditionalFormatting sqref="A32:B32">
    <cfRule type="expression" dxfId="65" priority="65" stopIfTrue="1">
      <formula>$A$32=$I$58</formula>
    </cfRule>
    <cfRule type="expression" dxfId="64" priority="66" stopIfTrue="1">
      <formula>$A$32=$I$57</formula>
    </cfRule>
  </conditionalFormatting>
  <conditionalFormatting sqref="A37:B37">
    <cfRule type="expression" dxfId="63" priority="63" stopIfTrue="1">
      <formula>$A$37=$I$58</formula>
    </cfRule>
    <cfRule type="expression" dxfId="62" priority="64" stopIfTrue="1">
      <formula>$A$37=$I$57</formula>
    </cfRule>
  </conditionalFormatting>
  <conditionalFormatting sqref="B104:C104 A8:B9 A10 B57:C58 L57:M58 E58:H58 O57:R58 K33:L34 K35 A33:B34 A35 A13:B14 A15 A18:B19 A20 A23:B24 A25 A28:B29 A30 K8:L9 K10 K13:L14 K15 K18:L19 K20 K23:L24 K25 K28:L29 K30">
    <cfRule type="containsErrors" dxfId="61" priority="62" stopIfTrue="1">
      <formula>ISERROR(A8)</formula>
    </cfRule>
  </conditionalFormatting>
  <conditionalFormatting sqref="L1:N1">
    <cfRule type="expression" dxfId="60" priority="61" stopIfTrue="1">
      <formula>$L$1=0</formula>
    </cfRule>
  </conditionalFormatting>
  <conditionalFormatting sqref="Q1:S1">
    <cfRule type="expression" dxfId="59" priority="60" stopIfTrue="1">
      <formula>$Q$1=0</formula>
    </cfRule>
  </conditionalFormatting>
  <conditionalFormatting sqref="C46:D46">
    <cfRule type="expression" dxfId="58" priority="58" stopIfTrue="1">
      <formula>$N$14&gt;$C$46</formula>
    </cfRule>
    <cfRule type="expression" dxfId="57" priority="59" stopIfTrue="1">
      <formula>$C$46=0</formula>
    </cfRule>
  </conditionalFormatting>
  <conditionalFormatting sqref="C47:D47">
    <cfRule type="expression" dxfId="56" priority="56" stopIfTrue="1">
      <formula>$C$47&lt;$O$34+$E$34</formula>
    </cfRule>
    <cfRule type="expression" dxfId="55" priority="57" stopIfTrue="1">
      <formula>$C$47=0</formula>
    </cfRule>
  </conditionalFormatting>
  <conditionalFormatting sqref="J46:K46">
    <cfRule type="containsText" dxfId="54" priority="54" stopIfTrue="1" operator="containsText" text="°C">
      <formula>NOT(ISERROR(SEARCH("°C",J46)))</formula>
    </cfRule>
    <cfRule type="expression" dxfId="53" priority="55" stopIfTrue="1">
      <formula>$J$46=0</formula>
    </cfRule>
  </conditionalFormatting>
  <conditionalFormatting sqref="J47:K47">
    <cfRule type="expression" dxfId="52" priority="53" stopIfTrue="1">
      <formula>$J$47=0</formula>
    </cfRule>
  </conditionalFormatting>
  <conditionalFormatting sqref="Q47:S47">
    <cfRule type="expression" dxfId="51" priority="52" stopIfTrue="1">
      <formula>$Q$47=0</formula>
    </cfRule>
  </conditionalFormatting>
  <conditionalFormatting sqref="Y97:Y105 V106:W117 Y95 B107:B265 X68:X105">
    <cfRule type="cellIs" dxfId="50" priority="51" stopIfTrue="1" operator="equal">
      <formula>"žž"</formula>
    </cfRule>
  </conditionalFormatting>
  <conditionalFormatting sqref="E57:H57">
    <cfRule type="containsErrors" dxfId="49" priority="50" stopIfTrue="1">
      <formula>ISERROR(E57)</formula>
    </cfRule>
  </conditionalFormatting>
  <conditionalFormatting sqref="A57">
    <cfRule type="expression" dxfId="48" priority="48" stopIfTrue="1">
      <formula>$A$57&gt;0</formula>
    </cfRule>
    <cfRule type="expression" dxfId="47" priority="49" stopIfTrue="1">
      <formula>$I$57&gt;0</formula>
    </cfRule>
  </conditionalFormatting>
  <conditionalFormatting sqref="A58">
    <cfRule type="expression" dxfId="46" priority="46" stopIfTrue="1">
      <formula>$A$58&gt;0</formula>
    </cfRule>
    <cfRule type="expression" dxfId="45" priority="47" stopIfTrue="1">
      <formula>$I$58&gt;0</formula>
    </cfRule>
  </conditionalFormatting>
  <conditionalFormatting sqref="K57">
    <cfRule type="expression" dxfId="44" priority="44" stopIfTrue="1">
      <formula>$K$57&gt;0</formula>
    </cfRule>
    <cfRule type="expression" dxfId="43" priority="45" stopIfTrue="1">
      <formula>$S$57&gt;0</formula>
    </cfRule>
  </conditionalFormatting>
  <conditionalFormatting sqref="K58">
    <cfRule type="expression" dxfId="42" priority="42" stopIfTrue="1">
      <formula>$K$58&gt;0</formula>
    </cfRule>
    <cfRule type="expression" dxfId="41" priority="43" stopIfTrue="1">
      <formula>$S$58&gt;0</formula>
    </cfRule>
  </conditionalFormatting>
  <conditionalFormatting sqref="D57">
    <cfRule type="expression" dxfId="40" priority="39" stopIfTrue="1">
      <formula>$O$34&gt;0</formula>
    </cfRule>
    <cfRule type="expression" dxfId="39" priority="40" stopIfTrue="1">
      <formula>$E$34&gt;0</formula>
    </cfRule>
    <cfRule type="expression" dxfId="38" priority="41" stopIfTrue="1">
      <formula>$D$57=0</formula>
    </cfRule>
  </conditionalFormatting>
  <conditionalFormatting sqref="I57">
    <cfRule type="expression" dxfId="37" priority="36" stopIfTrue="1">
      <formula>$O$34&gt;0</formula>
    </cfRule>
    <cfRule type="expression" dxfId="36" priority="37" stopIfTrue="1">
      <formula>$E$34&gt;0</formula>
    </cfRule>
    <cfRule type="expression" dxfId="35" priority="38" stopIfTrue="1">
      <formula>$I$57=0</formula>
    </cfRule>
  </conditionalFormatting>
  <conditionalFormatting sqref="D58">
    <cfRule type="expression" dxfId="34" priority="33" stopIfTrue="1">
      <formula>$O$34&gt;0</formula>
    </cfRule>
    <cfRule type="expression" dxfId="33" priority="34" stopIfTrue="1">
      <formula>$E$34&gt;0</formula>
    </cfRule>
    <cfRule type="expression" dxfId="32" priority="35" stopIfTrue="1">
      <formula>$D$58=0</formula>
    </cfRule>
  </conditionalFormatting>
  <conditionalFormatting sqref="I58">
    <cfRule type="expression" dxfId="31" priority="30" stopIfTrue="1">
      <formula>$O$34&gt;0</formula>
    </cfRule>
    <cfRule type="expression" dxfId="30" priority="31" stopIfTrue="1">
      <formula>$E$34&gt;0</formula>
    </cfRule>
    <cfRule type="expression" dxfId="29" priority="32" stopIfTrue="1">
      <formula>$I$58=0</formula>
    </cfRule>
  </conditionalFormatting>
  <conditionalFormatting sqref="N57">
    <cfRule type="expression" dxfId="28" priority="27" stopIfTrue="1">
      <formula>$O$34&gt;0</formula>
    </cfRule>
    <cfRule type="expression" dxfId="27" priority="28" stopIfTrue="1">
      <formula>$E$34&gt;0</formula>
    </cfRule>
    <cfRule type="expression" dxfId="26" priority="29" stopIfTrue="1">
      <formula>$N$57=0</formula>
    </cfRule>
  </conditionalFormatting>
  <conditionalFormatting sqref="S57">
    <cfRule type="expression" dxfId="25" priority="24" stopIfTrue="1">
      <formula>$E$34&gt;0</formula>
    </cfRule>
    <cfRule type="expression" dxfId="24" priority="25" stopIfTrue="1">
      <formula>$O$34&gt;0</formula>
    </cfRule>
    <cfRule type="expression" dxfId="23" priority="26" stopIfTrue="1">
      <formula>$S$57=0</formula>
    </cfRule>
  </conditionalFormatting>
  <conditionalFormatting sqref="N58">
    <cfRule type="expression" dxfId="22" priority="21" stopIfTrue="1">
      <formula>$O$34&gt;0</formula>
    </cfRule>
    <cfRule type="expression" dxfId="21" priority="22" stopIfTrue="1">
      <formula>$E$34&gt;0</formula>
    </cfRule>
    <cfRule type="expression" dxfId="20" priority="23" stopIfTrue="1">
      <formula>$N$58=0</formula>
    </cfRule>
  </conditionalFormatting>
  <conditionalFormatting sqref="S58">
    <cfRule type="expression" dxfId="19" priority="18" stopIfTrue="1">
      <formula>$O$34&gt;0</formula>
    </cfRule>
    <cfRule type="expression" dxfId="18" priority="19" stopIfTrue="1">
      <formula>$E$34&gt;0</formula>
    </cfRule>
    <cfRule type="expression" dxfId="17" priority="20" stopIfTrue="1">
      <formula>$S$58=0</formula>
    </cfRule>
  </conditionalFormatting>
  <conditionalFormatting sqref="X268:X281 Y275:Y276">
    <cfRule type="cellIs" dxfId="16" priority="17" stopIfTrue="1" operator="equal">
      <formula>"žž"</formula>
    </cfRule>
  </conditionalFormatting>
  <conditionalFormatting sqref="A12:B12">
    <cfRule type="expression" dxfId="15" priority="16">
      <formula>$A$12&gt;0</formula>
    </cfRule>
  </conditionalFormatting>
  <conditionalFormatting sqref="A17:B17">
    <cfRule type="expression" dxfId="14" priority="15">
      <formula>$A$17&gt;0</formula>
    </cfRule>
  </conditionalFormatting>
  <conditionalFormatting sqref="B3:I3">
    <cfRule type="expression" dxfId="13" priority="14" stopIfTrue="1">
      <formula>$B$3&lt;$A$12</formula>
    </cfRule>
  </conditionalFormatting>
  <conditionalFormatting sqref="L3:S3">
    <cfRule type="expression" dxfId="12" priority="13" stopIfTrue="1">
      <formula>$L$3&lt;$K$12</formula>
    </cfRule>
  </conditionalFormatting>
  <conditionalFormatting sqref="A10:B11">
    <cfRule type="expression" dxfId="11" priority="12" stopIfTrue="1">
      <formula>$A$12&lt;$D$9</formula>
    </cfRule>
  </conditionalFormatting>
  <conditionalFormatting sqref="A15:B16">
    <cfRule type="expression" dxfId="10" priority="11" stopIfTrue="1">
      <formula>$A$17&lt;$D$14</formula>
    </cfRule>
  </conditionalFormatting>
  <conditionalFormatting sqref="A20:B21">
    <cfRule type="expression" dxfId="9" priority="10" stopIfTrue="1">
      <formula>$A$22&lt;$D$19</formula>
    </cfRule>
  </conditionalFormatting>
  <conditionalFormatting sqref="A25:B26">
    <cfRule type="expression" dxfId="8" priority="9" stopIfTrue="1">
      <formula>$A$27&lt;$D$24</formula>
    </cfRule>
  </conditionalFormatting>
  <conditionalFormatting sqref="A30:B31">
    <cfRule type="expression" dxfId="7" priority="8" stopIfTrue="1">
      <formula>$A$32&lt;$D$29</formula>
    </cfRule>
  </conditionalFormatting>
  <conditionalFormatting sqref="A35:B36">
    <cfRule type="expression" dxfId="6" priority="7" stopIfTrue="1">
      <formula>$A$37&lt;$D$34</formula>
    </cfRule>
  </conditionalFormatting>
  <conditionalFormatting sqref="K8:L9">
    <cfRule type="expression" dxfId="5" priority="6" stopIfTrue="1">
      <formula>$K$12&lt;$N$9</formula>
    </cfRule>
  </conditionalFormatting>
  <conditionalFormatting sqref="K13:L14">
    <cfRule type="expression" dxfId="4" priority="5" stopIfTrue="1">
      <formula>$K$17&lt;$N$14</formula>
    </cfRule>
  </conditionalFormatting>
  <conditionalFormatting sqref="K18:L19">
    <cfRule type="expression" dxfId="3" priority="4" stopIfTrue="1">
      <formula>$K$22&lt;$N$19</formula>
    </cfRule>
  </conditionalFormatting>
  <conditionalFormatting sqref="K23:L24">
    <cfRule type="expression" dxfId="2" priority="3" stopIfTrue="1">
      <formula>$K$27&lt;$N$24</formula>
    </cfRule>
  </conditionalFormatting>
  <conditionalFormatting sqref="K28:L29">
    <cfRule type="expression" dxfId="1" priority="2" stopIfTrue="1">
      <formula>$K$32&lt;$N$29</formula>
    </cfRule>
  </conditionalFormatting>
  <conditionalFormatting sqref="K33:L34">
    <cfRule type="expression" dxfId="0" priority="1" stopIfTrue="1">
      <formula>$K$37&lt;$N$34</formula>
    </cfRule>
  </conditionalFormatting>
  <dataValidations count="8">
    <dataValidation type="whole" allowBlank="1" showInputMessage="1" showErrorMessage="1" prompt="bez tečky" sqref="A57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WBQ983097 WLM983097 WVI983097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formula1>1</formula1>
      <formula2>200</formula2>
    </dataValidation>
    <dataValidation allowBlank="1" showInputMessage="1" showErrorMessage="1" prompt="bez °C" sqref="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dataValidation allowBlank="1" showInputMessage="1" showErrorMessage="1" prompt="s dvojtečkou" sqref="C46:D47 IY46:IZ47 SU46:SV47 ACQ46:ACR47 AMM46:AMN47 AWI46:AWJ47 BGE46:BGF47 BQA46:BQB47 BZW46:BZX47 CJS46:CJT47 CTO46:CTP47 DDK46:DDL47 DNG46:DNH47 DXC46:DXD47 EGY46:EGZ47 EQU46:EQV47 FAQ46:FAR47 FKM46:FKN47 FUI46:FUJ47 GEE46:GEF47 GOA46:GOB47 GXW46:GXX47 HHS46:HHT47 HRO46:HRP47 IBK46:IBL47 ILG46:ILH47 IVC46:IVD47 JEY46:JEZ47 JOU46:JOV47 JYQ46:JYR47 KIM46:KIN47 KSI46:KSJ47 LCE46:LCF47 LMA46:LMB47 LVW46:LVX47 MFS46:MFT47 MPO46:MPP47 MZK46:MZL47 NJG46:NJH47 NTC46:NTD47 OCY46:OCZ47 OMU46:OMV47 OWQ46:OWR47 PGM46:PGN47 PQI46:PQJ47 QAE46:QAF47 QKA46:QKB47 QTW46:QTX47 RDS46:RDT47 RNO46:RNP47 RXK46:RXL47 SHG46:SHH47 SRC46:SRD47 TAY46:TAZ47 TKU46:TKV47 TUQ46:TUR47 UEM46:UEN47 UOI46:UOJ47 UYE46:UYF47 VIA46:VIB47 VRW46:VRX47 WBS46:WBT47 WLO46:WLP47 WVK46:WVL47 C65582:D65583 IY65582:IZ65583 SU65582:SV65583 ACQ65582:ACR65583 AMM65582:AMN65583 AWI65582:AWJ65583 BGE65582:BGF65583 BQA65582:BQB65583 BZW65582:BZX65583 CJS65582:CJT65583 CTO65582:CTP65583 DDK65582:DDL65583 DNG65582:DNH65583 DXC65582:DXD65583 EGY65582:EGZ65583 EQU65582:EQV65583 FAQ65582:FAR65583 FKM65582:FKN65583 FUI65582:FUJ65583 GEE65582:GEF65583 GOA65582:GOB65583 GXW65582:GXX65583 HHS65582:HHT65583 HRO65582:HRP65583 IBK65582:IBL65583 ILG65582:ILH65583 IVC65582:IVD65583 JEY65582:JEZ65583 JOU65582:JOV65583 JYQ65582:JYR65583 KIM65582:KIN65583 KSI65582:KSJ65583 LCE65582:LCF65583 LMA65582:LMB65583 LVW65582:LVX65583 MFS65582:MFT65583 MPO65582:MPP65583 MZK65582:MZL65583 NJG65582:NJH65583 NTC65582:NTD65583 OCY65582:OCZ65583 OMU65582:OMV65583 OWQ65582:OWR65583 PGM65582:PGN65583 PQI65582:PQJ65583 QAE65582:QAF65583 QKA65582:QKB65583 QTW65582:QTX65583 RDS65582:RDT65583 RNO65582:RNP65583 RXK65582:RXL65583 SHG65582:SHH65583 SRC65582:SRD65583 TAY65582:TAZ65583 TKU65582:TKV65583 TUQ65582:TUR65583 UEM65582:UEN65583 UOI65582:UOJ65583 UYE65582:UYF65583 VIA65582:VIB65583 VRW65582:VRX65583 WBS65582:WBT65583 WLO65582:WLP65583 WVK65582:WVL65583 C131118:D131119 IY131118:IZ131119 SU131118:SV131119 ACQ131118:ACR131119 AMM131118:AMN131119 AWI131118:AWJ131119 BGE131118:BGF131119 BQA131118:BQB131119 BZW131118:BZX131119 CJS131118:CJT131119 CTO131118:CTP131119 DDK131118:DDL131119 DNG131118:DNH131119 DXC131118:DXD131119 EGY131118:EGZ131119 EQU131118:EQV131119 FAQ131118:FAR131119 FKM131118:FKN131119 FUI131118:FUJ131119 GEE131118:GEF131119 GOA131118:GOB131119 GXW131118:GXX131119 HHS131118:HHT131119 HRO131118:HRP131119 IBK131118:IBL131119 ILG131118:ILH131119 IVC131118:IVD131119 JEY131118:JEZ131119 JOU131118:JOV131119 JYQ131118:JYR131119 KIM131118:KIN131119 KSI131118:KSJ131119 LCE131118:LCF131119 LMA131118:LMB131119 LVW131118:LVX131119 MFS131118:MFT131119 MPO131118:MPP131119 MZK131118:MZL131119 NJG131118:NJH131119 NTC131118:NTD131119 OCY131118:OCZ131119 OMU131118:OMV131119 OWQ131118:OWR131119 PGM131118:PGN131119 PQI131118:PQJ131119 QAE131118:QAF131119 QKA131118:QKB131119 QTW131118:QTX131119 RDS131118:RDT131119 RNO131118:RNP131119 RXK131118:RXL131119 SHG131118:SHH131119 SRC131118:SRD131119 TAY131118:TAZ131119 TKU131118:TKV131119 TUQ131118:TUR131119 UEM131118:UEN131119 UOI131118:UOJ131119 UYE131118:UYF131119 VIA131118:VIB131119 VRW131118:VRX131119 WBS131118:WBT131119 WLO131118:WLP131119 WVK131118:WVL131119 C196654:D196655 IY196654:IZ196655 SU196654:SV196655 ACQ196654:ACR196655 AMM196654:AMN196655 AWI196654:AWJ196655 BGE196654:BGF196655 BQA196654:BQB196655 BZW196654:BZX196655 CJS196654:CJT196655 CTO196654:CTP196655 DDK196654:DDL196655 DNG196654:DNH196655 DXC196654:DXD196655 EGY196654:EGZ196655 EQU196654:EQV196655 FAQ196654:FAR196655 FKM196654:FKN196655 FUI196654:FUJ196655 GEE196654:GEF196655 GOA196654:GOB196655 GXW196654:GXX196655 HHS196654:HHT196655 HRO196654:HRP196655 IBK196654:IBL196655 ILG196654:ILH196655 IVC196654:IVD196655 JEY196654:JEZ196655 JOU196654:JOV196655 JYQ196654:JYR196655 KIM196654:KIN196655 KSI196654:KSJ196655 LCE196654:LCF196655 LMA196654:LMB196655 LVW196654:LVX196655 MFS196654:MFT196655 MPO196654:MPP196655 MZK196654:MZL196655 NJG196654:NJH196655 NTC196654:NTD196655 OCY196654:OCZ196655 OMU196654:OMV196655 OWQ196654:OWR196655 PGM196654:PGN196655 PQI196654:PQJ196655 QAE196654:QAF196655 QKA196654:QKB196655 QTW196654:QTX196655 RDS196654:RDT196655 RNO196654:RNP196655 RXK196654:RXL196655 SHG196654:SHH196655 SRC196654:SRD196655 TAY196654:TAZ196655 TKU196654:TKV196655 TUQ196654:TUR196655 UEM196654:UEN196655 UOI196654:UOJ196655 UYE196654:UYF196655 VIA196654:VIB196655 VRW196654:VRX196655 WBS196654:WBT196655 WLO196654:WLP196655 WVK196654:WVL196655 C262190:D262191 IY262190:IZ262191 SU262190:SV262191 ACQ262190:ACR262191 AMM262190:AMN262191 AWI262190:AWJ262191 BGE262190:BGF262191 BQA262190:BQB262191 BZW262190:BZX262191 CJS262190:CJT262191 CTO262190:CTP262191 DDK262190:DDL262191 DNG262190:DNH262191 DXC262190:DXD262191 EGY262190:EGZ262191 EQU262190:EQV262191 FAQ262190:FAR262191 FKM262190:FKN262191 FUI262190:FUJ262191 GEE262190:GEF262191 GOA262190:GOB262191 GXW262190:GXX262191 HHS262190:HHT262191 HRO262190:HRP262191 IBK262190:IBL262191 ILG262190:ILH262191 IVC262190:IVD262191 JEY262190:JEZ262191 JOU262190:JOV262191 JYQ262190:JYR262191 KIM262190:KIN262191 KSI262190:KSJ262191 LCE262190:LCF262191 LMA262190:LMB262191 LVW262190:LVX262191 MFS262190:MFT262191 MPO262190:MPP262191 MZK262190:MZL262191 NJG262190:NJH262191 NTC262190:NTD262191 OCY262190:OCZ262191 OMU262190:OMV262191 OWQ262190:OWR262191 PGM262190:PGN262191 PQI262190:PQJ262191 QAE262190:QAF262191 QKA262190:QKB262191 QTW262190:QTX262191 RDS262190:RDT262191 RNO262190:RNP262191 RXK262190:RXL262191 SHG262190:SHH262191 SRC262190:SRD262191 TAY262190:TAZ262191 TKU262190:TKV262191 TUQ262190:TUR262191 UEM262190:UEN262191 UOI262190:UOJ262191 UYE262190:UYF262191 VIA262190:VIB262191 VRW262190:VRX262191 WBS262190:WBT262191 WLO262190:WLP262191 WVK262190:WVL262191 C327726:D327727 IY327726:IZ327727 SU327726:SV327727 ACQ327726:ACR327727 AMM327726:AMN327727 AWI327726:AWJ327727 BGE327726:BGF327727 BQA327726:BQB327727 BZW327726:BZX327727 CJS327726:CJT327727 CTO327726:CTP327727 DDK327726:DDL327727 DNG327726:DNH327727 DXC327726:DXD327727 EGY327726:EGZ327727 EQU327726:EQV327727 FAQ327726:FAR327727 FKM327726:FKN327727 FUI327726:FUJ327727 GEE327726:GEF327727 GOA327726:GOB327727 GXW327726:GXX327727 HHS327726:HHT327727 HRO327726:HRP327727 IBK327726:IBL327727 ILG327726:ILH327727 IVC327726:IVD327727 JEY327726:JEZ327727 JOU327726:JOV327727 JYQ327726:JYR327727 KIM327726:KIN327727 KSI327726:KSJ327727 LCE327726:LCF327727 LMA327726:LMB327727 LVW327726:LVX327727 MFS327726:MFT327727 MPO327726:MPP327727 MZK327726:MZL327727 NJG327726:NJH327727 NTC327726:NTD327727 OCY327726:OCZ327727 OMU327726:OMV327727 OWQ327726:OWR327727 PGM327726:PGN327727 PQI327726:PQJ327727 QAE327726:QAF327727 QKA327726:QKB327727 QTW327726:QTX327727 RDS327726:RDT327727 RNO327726:RNP327727 RXK327726:RXL327727 SHG327726:SHH327727 SRC327726:SRD327727 TAY327726:TAZ327727 TKU327726:TKV327727 TUQ327726:TUR327727 UEM327726:UEN327727 UOI327726:UOJ327727 UYE327726:UYF327727 VIA327726:VIB327727 VRW327726:VRX327727 WBS327726:WBT327727 WLO327726:WLP327727 WVK327726:WVL327727 C393262:D393263 IY393262:IZ393263 SU393262:SV393263 ACQ393262:ACR393263 AMM393262:AMN393263 AWI393262:AWJ393263 BGE393262:BGF393263 BQA393262:BQB393263 BZW393262:BZX393263 CJS393262:CJT393263 CTO393262:CTP393263 DDK393262:DDL393263 DNG393262:DNH393263 DXC393262:DXD393263 EGY393262:EGZ393263 EQU393262:EQV393263 FAQ393262:FAR393263 FKM393262:FKN393263 FUI393262:FUJ393263 GEE393262:GEF393263 GOA393262:GOB393263 GXW393262:GXX393263 HHS393262:HHT393263 HRO393262:HRP393263 IBK393262:IBL393263 ILG393262:ILH393263 IVC393262:IVD393263 JEY393262:JEZ393263 JOU393262:JOV393263 JYQ393262:JYR393263 KIM393262:KIN393263 KSI393262:KSJ393263 LCE393262:LCF393263 LMA393262:LMB393263 LVW393262:LVX393263 MFS393262:MFT393263 MPO393262:MPP393263 MZK393262:MZL393263 NJG393262:NJH393263 NTC393262:NTD393263 OCY393262:OCZ393263 OMU393262:OMV393263 OWQ393262:OWR393263 PGM393262:PGN393263 PQI393262:PQJ393263 QAE393262:QAF393263 QKA393262:QKB393263 QTW393262:QTX393263 RDS393262:RDT393263 RNO393262:RNP393263 RXK393262:RXL393263 SHG393262:SHH393263 SRC393262:SRD393263 TAY393262:TAZ393263 TKU393262:TKV393263 TUQ393262:TUR393263 UEM393262:UEN393263 UOI393262:UOJ393263 UYE393262:UYF393263 VIA393262:VIB393263 VRW393262:VRX393263 WBS393262:WBT393263 WLO393262:WLP393263 WVK393262:WVL393263 C458798:D458799 IY458798:IZ458799 SU458798:SV458799 ACQ458798:ACR458799 AMM458798:AMN458799 AWI458798:AWJ458799 BGE458798:BGF458799 BQA458798:BQB458799 BZW458798:BZX458799 CJS458798:CJT458799 CTO458798:CTP458799 DDK458798:DDL458799 DNG458798:DNH458799 DXC458798:DXD458799 EGY458798:EGZ458799 EQU458798:EQV458799 FAQ458798:FAR458799 FKM458798:FKN458799 FUI458798:FUJ458799 GEE458798:GEF458799 GOA458798:GOB458799 GXW458798:GXX458799 HHS458798:HHT458799 HRO458798:HRP458799 IBK458798:IBL458799 ILG458798:ILH458799 IVC458798:IVD458799 JEY458798:JEZ458799 JOU458798:JOV458799 JYQ458798:JYR458799 KIM458798:KIN458799 KSI458798:KSJ458799 LCE458798:LCF458799 LMA458798:LMB458799 LVW458798:LVX458799 MFS458798:MFT458799 MPO458798:MPP458799 MZK458798:MZL458799 NJG458798:NJH458799 NTC458798:NTD458799 OCY458798:OCZ458799 OMU458798:OMV458799 OWQ458798:OWR458799 PGM458798:PGN458799 PQI458798:PQJ458799 QAE458798:QAF458799 QKA458798:QKB458799 QTW458798:QTX458799 RDS458798:RDT458799 RNO458798:RNP458799 RXK458798:RXL458799 SHG458798:SHH458799 SRC458798:SRD458799 TAY458798:TAZ458799 TKU458798:TKV458799 TUQ458798:TUR458799 UEM458798:UEN458799 UOI458798:UOJ458799 UYE458798:UYF458799 VIA458798:VIB458799 VRW458798:VRX458799 WBS458798:WBT458799 WLO458798:WLP458799 WVK458798:WVL458799 C524334:D524335 IY524334:IZ524335 SU524334:SV524335 ACQ524334:ACR524335 AMM524334:AMN524335 AWI524334:AWJ524335 BGE524334:BGF524335 BQA524334:BQB524335 BZW524334:BZX524335 CJS524334:CJT524335 CTO524334:CTP524335 DDK524334:DDL524335 DNG524334:DNH524335 DXC524334:DXD524335 EGY524334:EGZ524335 EQU524334:EQV524335 FAQ524334:FAR524335 FKM524334:FKN524335 FUI524334:FUJ524335 GEE524334:GEF524335 GOA524334:GOB524335 GXW524334:GXX524335 HHS524334:HHT524335 HRO524334:HRP524335 IBK524334:IBL524335 ILG524334:ILH524335 IVC524334:IVD524335 JEY524334:JEZ524335 JOU524334:JOV524335 JYQ524334:JYR524335 KIM524334:KIN524335 KSI524334:KSJ524335 LCE524334:LCF524335 LMA524334:LMB524335 LVW524334:LVX524335 MFS524334:MFT524335 MPO524334:MPP524335 MZK524334:MZL524335 NJG524334:NJH524335 NTC524334:NTD524335 OCY524334:OCZ524335 OMU524334:OMV524335 OWQ524334:OWR524335 PGM524334:PGN524335 PQI524334:PQJ524335 QAE524334:QAF524335 QKA524334:QKB524335 QTW524334:QTX524335 RDS524334:RDT524335 RNO524334:RNP524335 RXK524334:RXL524335 SHG524334:SHH524335 SRC524334:SRD524335 TAY524334:TAZ524335 TKU524334:TKV524335 TUQ524334:TUR524335 UEM524334:UEN524335 UOI524334:UOJ524335 UYE524334:UYF524335 VIA524334:VIB524335 VRW524334:VRX524335 WBS524334:WBT524335 WLO524334:WLP524335 WVK524334:WVL524335 C589870:D589871 IY589870:IZ589871 SU589870:SV589871 ACQ589870:ACR589871 AMM589870:AMN589871 AWI589870:AWJ589871 BGE589870:BGF589871 BQA589870:BQB589871 BZW589870:BZX589871 CJS589870:CJT589871 CTO589870:CTP589871 DDK589870:DDL589871 DNG589870:DNH589871 DXC589870:DXD589871 EGY589870:EGZ589871 EQU589870:EQV589871 FAQ589870:FAR589871 FKM589870:FKN589871 FUI589870:FUJ589871 GEE589870:GEF589871 GOA589870:GOB589871 GXW589870:GXX589871 HHS589870:HHT589871 HRO589870:HRP589871 IBK589870:IBL589871 ILG589870:ILH589871 IVC589870:IVD589871 JEY589870:JEZ589871 JOU589870:JOV589871 JYQ589870:JYR589871 KIM589870:KIN589871 KSI589870:KSJ589871 LCE589870:LCF589871 LMA589870:LMB589871 LVW589870:LVX589871 MFS589870:MFT589871 MPO589870:MPP589871 MZK589870:MZL589871 NJG589870:NJH589871 NTC589870:NTD589871 OCY589870:OCZ589871 OMU589870:OMV589871 OWQ589870:OWR589871 PGM589870:PGN589871 PQI589870:PQJ589871 QAE589870:QAF589871 QKA589870:QKB589871 QTW589870:QTX589871 RDS589870:RDT589871 RNO589870:RNP589871 RXK589870:RXL589871 SHG589870:SHH589871 SRC589870:SRD589871 TAY589870:TAZ589871 TKU589870:TKV589871 TUQ589870:TUR589871 UEM589870:UEN589871 UOI589870:UOJ589871 UYE589870:UYF589871 VIA589870:VIB589871 VRW589870:VRX589871 WBS589870:WBT589871 WLO589870:WLP589871 WVK589870:WVL589871 C655406:D655407 IY655406:IZ655407 SU655406:SV655407 ACQ655406:ACR655407 AMM655406:AMN655407 AWI655406:AWJ655407 BGE655406:BGF655407 BQA655406:BQB655407 BZW655406:BZX655407 CJS655406:CJT655407 CTO655406:CTP655407 DDK655406:DDL655407 DNG655406:DNH655407 DXC655406:DXD655407 EGY655406:EGZ655407 EQU655406:EQV655407 FAQ655406:FAR655407 FKM655406:FKN655407 FUI655406:FUJ655407 GEE655406:GEF655407 GOA655406:GOB655407 GXW655406:GXX655407 HHS655406:HHT655407 HRO655406:HRP655407 IBK655406:IBL655407 ILG655406:ILH655407 IVC655406:IVD655407 JEY655406:JEZ655407 JOU655406:JOV655407 JYQ655406:JYR655407 KIM655406:KIN655407 KSI655406:KSJ655407 LCE655406:LCF655407 LMA655406:LMB655407 LVW655406:LVX655407 MFS655406:MFT655407 MPO655406:MPP655407 MZK655406:MZL655407 NJG655406:NJH655407 NTC655406:NTD655407 OCY655406:OCZ655407 OMU655406:OMV655407 OWQ655406:OWR655407 PGM655406:PGN655407 PQI655406:PQJ655407 QAE655406:QAF655407 QKA655406:QKB655407 QTW655406:QTX655407 RDS655406:RDT655407 RNO655406:RNP655407 RXK655406:RXL655407 SHG655406:SHH655407 SRC655406:SRD655407 TAY655406:TAZ655407 TKU655406:TKV655407 TUQ655406:TUR655407 UEM655406:UEN655407 UOI655406:UOJ655407 UYE655406:UYF655407 VIA655406:VIB655407 VRW655406:VRX655407 WBS655406:WBT655407 WLO655406:WLP655407 WVK655406:WVL655407 C720942:D720943 IY720942:IZ720943 SU720942:SV720943 ACQ720942:ACR720943 AMM720942:AMN720943 AWI720942:AWJ720943 BGE720942:BGF720943 BQA720942:BQB720943 BZW720942:BZX720943 CJS720942:CJT720943 CTO720942:CTP720943 DDK720942:DDL720943 DNG720942:DNH720943 DXC720942:DXD720943 EGY720942:EGZ720943 EQU720942:EQV720943 FAQ720942:FAR720943 FKM720942:FKN720943 FUI720942:FUJ720943 GEE720942:GEF720943 GOA720942:GOB720943 GXW720942:GXX720943 HHS720942:HHT720943 HRO720942:HRP720943 IBK720942:IBL720943 ILG720942:ILH720943 IVC720942:IVD720943 JEY720942:JEZ720943 JOU720942:JOV720943 JYQ720942:JYR720943 KIM720942:KIN720943 KSI720942:KSJ720943 LCE720942:LCF720943 LMA720942:LMB720943 LVW720942:LVX720943 MFS720942:MFT720943 MPO720942:MPP720943 MZK720942:MZL720943 NJG720942:NJH720943 NTC720942:NTD720943 OCY720942:OCZ720943 OMU720942:OMV720943 OWQ720942:OWR720943 PGM720942:PGN720943 PQI720942:PQJ720943 QAE720942:QAF720943 QKA720942:QKB720943 QTW720942:QTX720943 RDS720942:RDT720943 RNO720942:RNP720943 RXK720942:RXL720943 SHG720942:SHH720943 SRC720942:SRD720943 TAY720942:TAZ720943 TKU720942:TKV720943 TUQ720942:TUR720943 UEM720942:UEN720943 UOI720942:UOJ720943 UYE720942:UYF720943 VIA720942:VIB720943 VRW720942:VRX720943 WBS720942:WBT720943 WLO720942:WLP720943 WVK720942:WVL720943 C786478:D786479 IY786478:IZ786479 SU786478:SV786479 ACQ786478:ACR786479 AMM786478:AMN786479 AWI786478:AWJ786479 BGE786478:BGF786479 BQA786478:BQB786479 BZW786478:BZX786479 CJS786478:CJT786479 CTO786478:CTP786479 DDK786478:DDL786479 DNG786478:DNH786479 DXC786478:DXD786479 EGY786478:EGZ786479 EQU786478:EQV786479 FAQ786478:FAR786479 FKM786478:FKN786479 FUI786478:FUJ786479 GEE786478:GEF786479 GOA786478:GOB786479 GXW786478:GXX786479 HHS786478:HHT786479 HRO786478:HRP786479 IBK786478:IBL786479 ILG786478:ILH786479 IVC786478:IVD786479 JEY786478:JEZ786479 JOU786478:JOV786479 JYQ786478:JYR786479 KIM786478:KIN786479 KSI786478:KSJ786479 LCE786478:LCF786479 LMA786478:LMB786479 LVW786478:LVX786479 MFS786478:MFT786479 MPO786478:MPP786479 MZK786478:MZL786479 NJG786478:NJH786479 NTC786478:NTD786479 OCY786478:OCZ786479 OMU786478:OMV786479 OWQ786478:OWR786479 PGM786478:PGN786479 PQI786478:PQJ786479 QAE786478:QAF786479 QKA786478:QKB786479 QTW786478:QTX786479 RDS786478:RDT786479 RNO786478:RNP786479 RXK786478:RXL786479 SHG786478:SHH786479 SRC786478:SRD786479 TAY786478:TAZ786479 TKU786478:TKV786479 TUQ786478:TUR786479 UEM786478:UEN786479 UOI786478:UOJ786479 UYE786478:UYF786479 VIA786478:VIB786479 VRW786478:VRX786479 WBS786478:WBT786479 WLO786478:WLP786479 WVK786478:WVL786479 C852014:D852015 IY852014:IZ852015 SU852014:SV852015 ACQ852014:ACR852015 AMM852014:AMN852015 AWI852014:AWJ852015 BGE852014:BGF852015 BQA852014:BQB852015 BZW852014:BZX852015 CJS852014:CJT852015 CTO852014:CTP852015 DDK852014:DDL852015 DNG852014:DNH852015 DXC852014:DXD852015 EGY852014:EGZ852015 EQU852014:EQV852015 FAQ852014:FAR852015 FKM852014:FKN852015 FUI852014:FUJ852015 GEE852014:GEF852015 GOA852014:GOB852015 GXW852014:GXX852015 HHS852014:HHT852015 HRO852014:HRP852015 IBK852014:IBL852015 ILG852014:ILH852015 IVC852014:IVD852015 JEY852014:JEZ852015 JOU852014:JOV852015 JYQ852014:JYR852015 KIM852014:KIN852015 KSI852014:KSJ852015 LCE852014:LCF852015 LMA852014:LMB852015 LVW852014:LVX852015 MFS852014:MFT852015 MPO852014:MPP852015 MZK852014:MZL852015 NJG852014:NJH852015 NTC852014:NTD852015 OCY852014:OCZ852015 OMU852014:OMV852015 OWQ852014:OWR852015 PGM852014:PGN852015 PQI852014:PQJ852015 QAE852014:QAF852015 QKA852014:QKB852015 QTW852014:QTX852015 RDS852014:RDT852015 RNO852014:RNP852015 RXK852014:RXL852015 SHG852014:SHH852015 SRC852014:SRD852015 TAY852014:TAZ852015 TKU852014:TKV852015 TUQ852014:TUR852015 UEM852014:UEN852015 UOI852014:UOJ852015 UYE852014:UYF852015 VIA852014:VIB852015 VRW852014:VRX852015 WBS852014:WBT852015 WLO852014:WLP852015 WVK852014:WVL852015 C917550:D917551 IY917550:IZ917551 SU917550:SV917551 ACQ917550:ACR917551 AMM917550:AMN917551 AWI917550:AWJ917551 BGE917550:BGF917551 BQA917550:BQB917551 BZW917550:BZX917551 CJS917550:CJT917551 CTO917550:CTP917551 DDK917550:DDL917551 DNG917550:DNH917551 DXC917550:DXD917551 EGY917550:EGZ917551 EQU917550:EQV917551 FAQ917550:FAR917551 FKM917550:FKN917551 FUI917550:FUJ917551 GEE917550:GEF917551 GOA917550:GOB917551 GXW917550:GXX917551 HHS917550:HHT917551 HRO917550:HRP917551 IBK917550:IBL917551 ILG917550:ILH917551 IVC917550:IVD917551 JEY917550:JEZ917551 JOU917550:JOV917551 JYQ917550:JYR917551 KIM917550:KIN917551 KSI917550:KSJ917551 LCE917550:LCF917551 LMA917550:LMB917551 LVW917550:LVX917551 MFS917550:MFT917551 MPO917550:MPP917551 MZK917550:MZL917551 NJG917550:NJH917551 NTC917550:NTD917551 OCY917550:OCZ917551 OMU917550:OMV917551 OWQ917550:OWR917551 PGM917550:PGN917551 PQI917550:PQJ917551 QAE917550:QAF917551 QKA917550:QKB917551 QTW917550:QTX917551 RDS917550:RDT917551 RNO917550:RNP917551 RXK917550:RXL917551 SHG917550:SHH917551 SRC917550:SRD917551 TAY917550:TAZ917551 TKU917550:TKV917551 TUQ917550:TUR917551 UEM917550:UEN917551 UOI917550:UOJ917551 UYE917550:UYF917551 VIA917550:VIB917551 VRW917550:VRX917551 WBS917550:WBT917551 WLO917550:WLP917551 WVK917550:WVL917551 C983086:D983087 IY983086:IZ983087 SU983086:SV983087 ACQ983086:ACR983087 AMM983086:AMN983087 AWI983086:AWJ983087 BGE983086:BGF983087 BQA983086:BQB983087 BZW983086:BZX983087 CJS983086:CJT983087 CTO983086:CTP983087 DDK983086:DDL983087 DNG983086:DNH983087 DXC983086:DXD983087 EGY983086:EGZ983087 EQU983086:EQV983087 FAQ983086:FAR983087 FKM983086:FKN983087 FUI983086:FUJ983087 GEE983086:GEF983087 GOA983086:GOB983087 GXW983086:GXX983087 HHS983086:HHT983087 HRO983086:HRP983087 IBK983086:IBL983087 ILG983086:ILH983087 IVC983086:IVD983087 JEY983086:JEZ983087 JOU983086:JOV983087 JYQ983086:JYR983087 KIM983086:KIN983087 KSI983086:KSJ983087 LCE983086:LCF983087 LMA983086:LMB983087 LVW983086:LVX983087 MFS983086:MFT983087 MPO983086:MPP983087 MZK983086:MZL983087 NJG983086:NJH983087 NTC983086:NTD983087 OCY983086:OCZ983087 OMU983086:OMV983087 OWQ983086:OWR983087 PGM983086:PGN983087 PQI983086:PQJ983087 QAE983086:QAF983087 QKA983086:QKB983087 QTW983086:QTX983087 RDS983086:RDT983087 RNO983086:RNP983087 RXK983086:RXL983087 SHG983086:SHH983087 SRC983086:SRD983087 TAY983086:TAZ983087 TKU983086:TKV983087 TUQ983086:TUR983087 UEM983086:UEN983087 UOI983086:UOJ983087 UYE983086:UYF983087 VIA983086:VIB983087 VRW983086:VRX983087 WBS983086:WBT983087 WLO983086:WLP983087 WVK983086:WVL983087"/>
    <dataValidation allowBlank="1" showInputMessage="1" showErrorMessage="1" promptTitle="stisk Ctrl a ; (středníku)" prompt="zapíše dnešní datum" sqref="Q1:S1 JM1:JO1 TI1:TK1 ADE1:ADG1 ANA1:ANC1 AWW1:AWY1 BGS1:BGU1 BQO1:BQQ1 CAK1:CAM1 CKG1:CKI1 CUC1:CUE1 DDY1:DEA1 DNU1:DNW1 DXQ1:DXS1 EHM1:EHO1 ERI1:ERK1 FBE1:FBG1 FLA1:FLC1 FUW1:FUY1 GES1:GEU1 GOO1:GOQ1 GYK1:GYM1 HIG1:HII1 HSC1:HSE1 IBY1:ICA1 ILU1:ILW1 IVQ1:IVS1 JFM1:JFO1 JPI1:JPK1 JZE1:JZG1 KJA1:KJC1 KSW1:KSY1 LCS1:LCU1 LMO1:LMQ1 LWK1:LWM1 MGG1:MGI1 MQC1:MQE1 MZY1:NAA1 NJU1:NJW1 NTQ1:NTS1 ODM1:ODO1 ONI1:ONK1 OXE1:OXG1 PHA1:PHC1 PQW1:PQY1 QAS1:QAU1 QKO1:QKQ1 QUK1:QUM1 REG1:REI1 ROC1:ROE1 RXY1:RYA1 SHU1:SHW1 SRQ1:SRS1 TBM1:TBO1 TLI1:TLK1 TVE1:TVG1 UFA1:UFC1 UOW1:UOY1 UYS1:UYU1 VIO1:VIQ1 VSK1:VSM1 WCG1:WCI1 WMC1:WME1 WVY1:WWA1 Q65537:S65537 JM65537:JO65537 TI65537:TK65537 ADE65537:ADG65537 ANA65537:ANC65537 AWW65537:AWY65537 BGS65537:BGU65537 BQO65537:BQQ65537 CAK65537:CAM65537 CKG65537:CKI65537 CUC65537:CUE65537 DDY65537:DEA65537 DNU65537:DNW65537 DXQ65537:DXS65537 EHM65537:EHO65537 ERI65537:ERK65537 FBE65537:FBG65537 FLA65537:FLC65537 FUW65537:FUY65537 GES65537:GEU65537 GOO65537:GOQ65537 GYK65537:GYM65537 HIG65537:HII65537 HSC65537:HSE65537 IBY65537:ICA65537 ILU65537:ILW65537 IVQ65537:IVS65537 JFM65537:JFO65537 JPI65537:JPK65537 JZE65537:JZG65537 KJA65537:KJC65537 KSW65537:KSY65537 LCS65537:LCU65537 LMO65537:LMQ65537 LWK65537:LWM65537 MGG65537:MGI65537 MQC65537:MQE65537 MZY65537:NAA65537 NJU65537:NJW65537 NTQ65537:NTS65537 ODM65537:ODO65537 ONI65537:ONK65537 OXE65537:OXG65537 PHA65537:PHC65537 PQW65537:PQY65537 QAS65537:QAU65537 QKO65537:QKQ65537 QUK65537:QUM65537 REG65537:REI65537 ROC65537:ROE65537 RXY65537:RYA65537 SHU65537:SHW65537 SRQ65537:SRS65537 TBM65537:TBO65537 TLI65537:TLK65537 TVE65537:TVG65537 UFA65537:UFC65537 UOW65537:UOY65537 UYS65537:UYU65537 VIO65537:VIQ65537 VSK65537:VSM65537 WCG65537:WCI65537 WMC65537:WME65537 WVY65537:WWA65537 Q131073:S131073 JM131073:JO131073 TI131073:TK131073 ADE131073:ADG131073 ANA131073:ANC131073 AWW131073:AWY131073 BGS131073:BGU131073 BQO131073:BQQ131073 CAK131073:CAM131073 CKG131073:CKI131073 CUC131073:CUE131073 DDY131073:DEA131073 DNU131073:DNW131073 DXQ131073:DXS131073 EHM131073:EHO131073 ERI131073:ERK131073 FBE131073:FBG131073 FLA131073:FLC131073 FUW131073:FUY131073 GES131073:GEU131073 GOO131073:GOQ131073 GYK131073:GYM131073 HIG131073:HII131073 HSC131073:HSE131073 IBY131073:ICA131073 ILU131073:ILW131073 IVQ131073:IVS131073 JFM131073:JFO131073 JPI131073:JPK131073 JZE131073:JZG131073 KJA131073:KJC131073 KSW131073:KSY131073 LCS131073:LCU131073 LMO131073:LMQ131073 LWK131073:LWM131073 MGG131073:MGI131073 MQC131073:MQE131073 MZY131073:NAA131073 NJU131073:NJW131073 NTQ131073:NTS131073 ODM131073:ODO131073 ONI131073:ONK131073 OXE131073:OXG131073 PHA131073:PHC131073 PQW131073:PQY131073 QAS131073:QAU131073 QKO131073:QKQ131073 QUK131073:QUM131073 REG131073:REI131073 ROC131073:ROE131073 RXY131073:RYA131073 SHU131073:SHW131073 SRQ131073:SRS131073 TBM131073:TBO131073 TLI131073:TLK131073 TVE131073:TVG131073 UFA131073:UFC131073 UOW131073:UOY131073 UYS131073:UYU131073 VIO131073:VIQ131073 VSK131073:VSM131073 WCG131073:WCI131073 WMC131073:WME131073 WVY131073:WWA131073 Q196609:S196609 JM196609:JO196609 TI196609:TK196609 ADE196609:ADG196609 ANA196609:ANC196609 AWW196609:AWY196609 BGS196609:BGU196609 BQO196609:BQQ196609 CAK196609:CAM196609 CKG196609:CKI196609 CUC196609:CUE196609 DDY196609:DEA196609 DNU196609:DNW196609 DXQ196609:DXS196609 EHM196609:EHO196609 ERI196609:ERK196609 FBE196609:FBG196609 FLA196609:FLC196609 FUW196609:FUY196609 GES196609:GEU196609 GOO196609:GOQ196609 GYK196609:GYM196609 HIG196609:HII196609 HSC196609:HSE196609 IBY196609:ICA196609 ILU196609:ILW196609 IVQ196609:IVS196609 JFM196609:JFO196609 JPI196609:JPK196609 JZE196609:JZG196609 KJA196609:KJC196609 KSW196609:KSY196609 LCS196609:LCU196609 LMO196609:LMQ196609 LWK196609:LWM196609 MGG196609:MGI196609 MQC196609:MQE196609 MZY196609:NAA196609 NJU196609:NJW196609 NTQ196609:NTS196609 ODM196609:ODO196609 ONI196609:ONK196609 OXE196609:OXG196609 PHA196609:PHC196609 PQW196609:PQY196609 QAS196609:QAU196609 QKO196609:QKQ196609 QUK196609:QUM196609 REG196609:REI196609 ROC196609:ROE196609 RXY196609:RYA196609 SHU196609:SHW196609 SRQ196609:SRS196609 TBM196609:TBO196609 TLI196609:TLK196609 TVE196609:TVG196609 UFA196609:UFC196609 UOW196609:UOY196609 UYS196609:UYU196609 VIO196609:VIQ196609 VSK196609:VSM196609 WCG196609:WCI196609 WMC196609:WME196609 WVY196609:WWA196609 Q262145:S262145 JM262145:JO262145 TI262145:TK262145 ADE262145:ADG262145 ANA262145:ANC262145 AWW262145:AWY262145 BGS262145:BGU262145 BQO262145:BQQ262145 CAK262145:CAM262145 CKG262145:CKI262145 CUC262145:CUE262145 DDY262145:DEA262145 DNU262145:DNW262145 DXQ262145:DXS262145 EHM262145:EHO262145 ERI262145:ERK262145 FBE262145:FBG262145 FLA262145:FLC262145 FUW262145:FUY262145 GES262145:GEU262145 GOO262145:GOQ262145 GYK262145:GYM262145 HIG262145:HII262145 HSC262145:HSE262145 IBY262145:ICA262145 ILU262145:ILW262145 IVQ262145:IVS262145 JFM262145:JFO262145 JPI262145:JPK262145 JZE262145:JZG262145 KJA262145:KJC262145 KSW262145:KSY262145 LCS262145:LCU262145 LMO262145:LMQ262145 LWK262145:LWM262145 MGG262145:MGI262145 MQC262145:MQE262145 MZY262145:NAA262145 NJU262145:NJW262145 NTQ262145:NTS262145 ODM262145:ODO262145 ONI262145:ONK262145 OXE262145:OXG262145 PHA262145:PHC262145 PQW262145:PQY262145 QAS262145:QAU262145 QKO262145:QKQ262145 QUK262145:QUM262145 REG262145:REI262145 ROC262145:ROE262145 RXY262145:RYA262145 SHU262145:SHW262145 SRQ262145:SRS262145 TBM262145:TBO262145 TLI262145:TLK262145 TVE262145:TVG262145 UFA262145:UFC262145 UOW262145:UOY262145 UYS262145:UYU262145 VIO262145:VIQ262145 VSK262145:VSM262145 WCG262145:WCI262145 WMC262145:WME262145 WVY262145:WWA262145 Q327681:S327681 JM327681:JO327681 TI327681:TK327681 ADE327681:ADG327681 ANA327681:ANC327681 AWW327681:AWY327681 BGS327681:BGU327681 BQO327681:BQQ327681 CAK327681:CAM327681 CKG327681:CKI327681 CUC327681:CUE327681 DDY327681:DEA327681 DNU327681:DNW327681 DXQ327681:DXS327681 EHM327681:EHO327681 ERI327681:ERK327681 FBE327681:FBG327681 FLA327681:FLC327681 FUW327681:FUY327681 GES327681:GEU327681 GOO327681:GOQ327681 GYK327681:GYM327681 HIG327681:HII327681 HSC327681:HSE327681 IBY327681:ICA327681 ILU327681:ILW327681 IVQ327681:IVS327681 JFM327681:JFO327681 JPI327681:JPK327681 JZE327681:JZG327681 KJA327681:KJC327681 KSW327681:KSY327681 LCS327681:LCU327681 LMO327681:LMQ327681 LWK327681:LWM327681 MGG327681:MGI327681 MQC327681:MQE327681 MZY327681:NAA327681 NJU327681:NJW327681 NTQ327681:NTS327681 ODM327681:ODO327681 ONI327681:ONK327681 OXE327681:OXG327681 PHA327681:PHC327681 PQW327681:PQY327681 QAS327681:QAU327681 QKO327681:QKQ327681 QUK327681:QUM327681 REG327681:REI327681 ROC327681:ROE327681 RXY327681:RYA327681 SHU327681:SHW327681 SRQ327681:SRS327681 TBM327681:TBO327681 TLI327681:TLK327681 TVE327681:TVG327681 UFA327681:UFC327681 UOW327681:UOY327681 UYS327681:UYU327681 VIO327681:VIQ327681 VSK327681:VSM327681 WCG327681:WCI327681 WMC327681:WME327681 WVY327681:WWA327681 Q393217:S393217 JM393217:JO393217 TI393217:TK393217 ADE393217:ADG393217 ANA393217:ANC393217 AWW393217:AWY393217 BGS393217:BGU393217 BQO393217:BQQ393217 CAK393217:CAM393217 CKG393217:CKI393217 CUC393217:CUE393217 DDY393217:DEA393217 DNU393217:DNW393217 DXQ393217:DXS393217 EHM393217:EHO393217 ERI393217:ERK393217 FBE393217:FBG393217 FLA393217:FLC393217 FUW393217:FUY393217 GES393217:GEU393217 GOO393217:GOQ393217 GYK393217:GYM393217 HIG393217:HII393217 HSC393217:HSE393217 IBY393217:ICA393217 ILU393217:ILW393217 IVQ393217:IVS393217 JFM393217:JFO393217 JPI393217:JPK393217 JZE393217:JZG393217 KJA393217:KJC393217 KSW393217:KSY393217 LCS393217:LCU393217 LMO393217:LMQ393217 LWK393217:LWM393217 MGG393217:MGI393217 MQC393217:MQE393217 MZY393217:NAA393217 NJU393217:NJW393217 NTQ393217:NTS393217 ODM393217:ODO393217 ONI393217:ONK393217 OXE393217:OXG393217 PHA393217:PHC393217 PQW393217:PQY393217 QAS393217:QAU393217 QKO393217:QKQ393217 QUK393217:QUM393217 REG393217:REI393217 ROC393217:ROE393217 RXY393217:RYA393217 SHU393217:SHW393217 SRQ393217:SRS393217 TBM393217:TBO393217 TLI393217:TLK393217 TVE393217:TVG393217 UFA393217:UFC393217 UOW393217:UOY393217 UYS393217:UYU393217 VIO393217:VIQ393217 VSK393217:VSM393217 WCG393217:WCI393217 WMC393217:WME393217 WVY393217:WWA393217 Q458753:S458753 JM458753:JO458753 TI458753:TK458753 ADE458753:ADG458753 ANA458753:ANC458753 AWW458753:AWY458753 BGS458753:BGU458753 BQO458753:BQQ458753 CAK458753:CAM458753 CKG458753:CKI458753 CUC458753:CUE458753 DDY458753:DEA458753 DNU458753:DNW458753 DXQ458753:DXS458753 EHM458753:EHO458753 ERI458753:ERK458753 FBE458753:FBG458753 FLA458753:FLC458753 FUW458753:FUY458753 GES458753:GEU458753 GOO458753:GOQ458753 GYK458753:GYM458753 HIG458753:HII458753 HSC458753:HSE458753 IBY458753:ICA458753 ILU458753:ILW458753 IVQ458753:IVS458753 JFM458753:JFO458753 JPI458753:JPK458753 JZE458753:JZG458753 KJA458753:KJC458753 KSW458753:KSY458753 LCS458753:LCU458753 LMO458753:LMQ458753 LWK458753:LWM458753 MGG458753:MGI458753 MQC458753:MQE458753 MZY458753:NAA458753 NJU458753:NJW458753 NTQ458753:NTS458753 ODM458753:ODO458753 ONI458753:ONK458753 OXE458753:OXG458753 PHA458753:PHC458753 PQW458753:PQY458753 QAS458753:QAU458753 QKO458753:QKQ458753 QUK458753:QUM458753 REG458753:REI458753 ROC458753:ROE458753 RXY458753:RYA458753 SHU458753:SHW458753 SRQ458753:SRS458753 TBM458753:TBO458753 TLI458753:TLK458753 TVE458753:TVG458753 UFA458753:UFC458753 UOW458753:UOY458753 UYS458753:UYU458753 VIO458753:VIQ458753 VSK458753:VSM458753 WCG458753:WCI458753 WMC458753:WME458753 WVY458753:WWA458753 Q524289:S524289 JM524289:JO524289 TI524289:TK524289 ADE524289:ADG524289 ANA524289:ANC524289 AWW524289:AWY524289 BGS524289:BGU524289 BQO524289:BQQ524289 CAK524289:CAM524289 CKG524289:CKI524289 CUC524289:CUE524289 DDY524289:DEA524289 DNU524289:DNW524289 DXQ524289:DXS524289 EHM524289:EHO524289 ERI524289:ERK524289 FBE524289:FBG524289 FLA524289:FLC524289 FUW524289:FUY524289 GES524289:GEU524289 GOO524289:GOQ524289 GYK524289:GYM524289 HIG524289:HII524289 HSC524289:HSE524289 IBY524289:ICA524289 ILU524289:ILW524289 IVQ524289:IVS524289 JFM524289:JFO524289 JPI524289:JPK524289 JZE524289:JZG524289 KJA524289:KJC524289 KSW524289:KSY524289 LCS524289:LCU524289 LMO524289:LMQ524289 LWK524289:LWM524289 MGG524289:MGI524289 MQC524289:MQE524289 MZY524289:NAA524289 NJU524289:NJW524289 NTQ524289:NTS524289 ODM524289:ODO524289 ONI524289:ONK524289 OXE524289:OXG524289 PHA524289:PHC524289 PQW524289:PQY524289 QAS524289:QAU524289 QKO524289:QKQ524289 QUK524289:QUM524289 REG524289:REI524289 ROC524289:ROE524289 RXY524289:RYA524289 SHU524289:SHW524289 SRQ524289:SRS524289 TBM524289:TBO524289 TLI524289:TLK524289 TVE524289:TVG524289 UFA524289:UFC524289 UOW524289:UOY524289 UYS524289:UYU524289 VIO524289:VIQ524289 VSK524289:VSM524289 WCG524289:WCI524289 WMC524289:WME524289 WVY524289:WWA524289 Q589825:S589825 JM589825:JO589825 TI589825:TK589825 ADE589825:ADG589825 ANA589825:ANC589825 AWW589825:AWY589825 BGS589825:BGU589825 BQO589825:BQQ589825 CAK589825:CAM589825 CKG589825:CKI589825 CUC589825:CUE589825 DDY589825:DEA589825 DNU589825:DNW589825 DXQ589825:DXS589825 EHM589825:EHO589825 ERI589825:ERK589825 FBE589825:FBG589825 FLA589825:FLC589825 FUW589825:FUY589825 GES589825:GEU589825 GOO589825:GOQ589825 GYK589825:GYM589825 HIG589825:HII589825 HSC589825:HSE589825 IBY589825:ICA589825 ILU589825:ILW589825 IVQ589825:IVS589825 JFM589825:JFO589825 JPI589825:JPK589825 JZE589825:JZG589825 KJA589825:KJC589825 KSW589825:KSY589825 LCS589825:LCU589825 LMO589825:LMQ589825 LWK589825:LWM589825 MGG589825:MGI589825 MQC589825:MQE589825 MZY589825:NAA589825 NJU589825:NJW589825 NTQ589825:NTS589825 ODM589825:ODO589825 ONI589825:ONK589825 OXE589825:OXG589825 PHA589825:PHC589825 PQW589825:PQY589825 QAS589825:QAU589825 QKO589825:QKQ589825 QUK589825:QUM589825 REG589825:REI589825 ROC589825:ROE589825 RXY589825:RYA589825 SHU589825:SHW589825 SRQ589825:SRS589825 TBM589825:TBO589825 TLI589825:TLK589825 TVE589825:TVG589825 UFA589825:UFC589825 UOW589825:UOY589825 UYS589825:UYU589825 VIO589825:VIQ589825 VSK589825:VSM589825 WCG589825:WCI589825 WMC589825:WME589825 WVY589825:WWA589825 Q655361:S655361 JM655361:JO655361 TI655361:TK655361 ADE655361:ADG655361 ANA655361:ANC655361 AWW655361:AWY655361 BGS655361:BGU655361 BQO655361:BQQ655361 CAK655361:CAM655361 CKG655361:CKI655361 CUC655361:CUE655361 DDY655361:DEA655361 DNU655361:DNW655361 DXQ655361:DXS655361 EHM655361:EHO655361 ERI655361:ERK655361 FBE655361:FBG655361 FLA655361:FLC655361 FUW655361:FUY655361 GES655361:GEU655361 GOO655361:GOQ655361 GYK655361:GYM655361 HIG655361:HII655361 HSC655361:HSE655361 IBY655361:ICA655361 ILU655361:ILW655361 IVQ655361:IVS655361 JFM655361:JFO655361 JPI655361:JPK655361 JZE655361:JZG655361 KJA655361:KJC655361 KSW655361:KSY655361 LCS655361:LCU655361 LMO655361:LMQ655361 LWK655361:LWM655361 MGG655361:MGI655361 MQC655361:MQE655361 MZY655361:NAA655361 NJU655361:NJW655361 NTQ655361:NTS655361 ODM655361:ODO655361 ONI655361:ONK655361 OXE655361:OXG655361 PHA655361:PHC655361 PQW655361:PQY655361 QAS655361:QAU655361 QKO655361:QKQ655361 QUK655361:QUM655361 REG655361:REI655361 ROC655361:ROE655361 RXY655361:RYA655361 SHU655361:SHW655361 SRQ655361:SRS655361 TBM655361:TBO655361 TLI655361:TLK655361 TVE655361:TVG655361 UFA655361:UFC655361 UOW655361:UOY655361 UYS655361:UYU655361 VIO655361:VIQ655361 VSK655361:VSM655361 WCG655361:WCI655361 WMC655361:WME655361 WVY655361:WWA655361 Q720897:S720897 JM720897:JO720897 TI720897:TK720897 ADE720897:ADG720897 ANA720897:ANC720897 AWW720897:AWY720897 BGS720897:BGU720897 BQO720897:BQQ720897 CAK720897:CAM720897 CKG720897:CKI720897 CUC720897:CUE720897 DDY720897:DEA720897 DNU720897:DNW720897 DXQ720897:DXS720897 EHM720897:EHO720897 ERI720897:ERK720897 FBE720897:FBG720897 FLA720897:FLC720897 FUW720897:FUY720897 GES720897:GEU720897 GOO720897:GOQ720897 GYK720897:GYM720897 HIG720897:HII720897 HSC720897:HSE720897 IBY720897:ICA720897 ILU720897:ILW720897 IVQ720897:IVS720897 JFM720897:JFO720897 JPI720897:JPK720897 JZE720897:JZG720897 KJA720897:KJC720897 KSW720897:KSY720897 LCS720897:LCU720897 LMO720897:LMQ720897 LWK720897:LWM720897 MGG720897:MGI720897 MQC720897:MQE720897 MZY720897:NAA720897 NJU720897:NJW720897 NTQ720897:NTS720897 ODM720897:ODO720897 ONI720897:ONK720897 OXE720897:OXG720897 PHA720897:PHC720897 PQW720897:PQY720897 QAS720897:QAU720897 QKO720897:QKQ720897 QUK720897:QUM720897 REG720897:REI720897 ROC720897:ROE720897 RXY720897:RYA720897 SHU720897:SHW720897 SRQ720897:SRS720897 TBM720897:TBO720897 TLI720897:TLK720897 TVE720897:TVG720897 UFA720897:UFC720897 UOW720897:UOY720897 UYS720897:UYU720897 VIO720897:VIQ720897 VSK720897:VSM720897 WCG720897:WCI720897 WMC720897:WME720897 WVY720897:WWA720897 Q786433:S786433 JM786433:JO786433 TI786433:TK786433 ADE786433:ADG786433 ANA786433:ANC786433 AWW786433:AWY786433 BGS786433:BGU786433 BQO786433:BQQ786433 CAK786433:CAM786433 CKG786433:CKI786433 CUC786433:CUE786433 DDY786433:DEA786433 DNU786433:DNW786433 DXQ786433:DXS786433 EHM786433:EHO786433 ERI786433:ERK786433 FBE786433:FBG786433 FLA786433:FLC786433 FUW786433:FUY786433 GES786433:GEU786433 GOO786433:GOQ786433 GYK786433:GYM786433 HIG786433:HII786433 HSC786433:HSE786433 IBY786433:ICA786433 ILU786433:ILW786433 IVQ786433:IVS786433 JFM786433:JFO786433 JPI786433:JPK786433 JZE786433:JZG786433 KJA786433:KJC786433 KSW786433:KSY786433 LCS786433:LCU786433 LMO786433:LMQ786433 LWK786433:LWM786433 MGG786433:MGI786433 MQC786433:MQE786433 MZY786433:NAA786433 NJU786433:NJW786433 NTQ786433:NTS786433 ODM786433:ODO786433 ONI786433:ONK786433 OXE786433:OXG786433 PHA786433:PHC786433 PQW786433:PQY786433 QAS786433:QAU786433 QKO786433:QKQ786433 QUK786433:QUM786433 REG786433:REI786433 ROC786433:ROE786433 RXY786433:RYA786433 SHU786433:SHW786433 SRQ786433:SRS786433 TBM786433:TBO786433 TLI786433:TLK786433 TVE786433:TVG786433 UFA786433:UFC786433 UOW786433:UOY786433 UYS786433:UYU786433 VIO786433:VIQ786433 VSK786433:VSM786433 WCG786433:WCI786433 WMC786433:WME786433 WVY786433:WWA786433 Q851969:S851969 JM851969:JO851969 TI851969:TK851969 ADE851969:ADG851969 ANA851969:ANC851969 AWW851969:AWY851969 BGS851969:BGU851969 BQO851969:BQQ851969 CAK851969:CAM851969 CKG851969:CKI851969 CUC851969:CUE851969 DDY851969:DEA851969 DNU851969:DNW851969 DXQ851969:DXS851969 EHM851969:EHO851969 ERI851969:ERK851969 FBE851969:FBG851969 FLA851969:FLC851969 FUW851969:FUY851969 GES851969:GEU851969 GOO851969:GOQ851969 GYK851969:GYM851969 HIG851969:HII851969 HSC851969:HSE851969 IBY851969:ICA851969 ILU851969:ILW851969 IVQ851969:IVS851969 JFM851969:JFO851969 JPI851969:JPK851969 JZE851969:JZG851969 KJA851969:KJC851969 KSW851969:KSY851969 LCS851969:LCU851969 LMO851969:LMQ851969 LWK851969:LWM851969 MGG851969:MGI851969 MQC851969:MQE851969 MZY851969:NAA851969 NJU851969:NJW851969 NTQ851969:NTS851969 ODM851969:ODO851969 ONI851969:ONK851969 OXE851969:OXG851969 PHA851969:PHC851969 PQW851969:PQY851969 QAS851969:QAU851969 QKO851969:QKQ851969 QUK851969:QUM851969 REG851969:REI851969 ROC851969:ROE851969 RXY851969:RYA851969 SHU851969:SHW851969 SRQ851969:SRS851969 TBM851969:TBO851969 TLI851969:TLK851969 TVE851969:TVG851969 UFA851969:UFC851969 UOW851969:UOY851969 UYS851969:UYU851969 VIO851969:VIQ851969 VSK851969:VSM851969 WCG851969:WCI851969 WMC851969:WME851969 WVY851969:WWA851969 Q917505:S917505 JM917505:JO917505 TI917505:TK917505 ADE917505:ADG917505 ANA917505:ANC917505 AWW917505:AWY917505 BGS917505:BGU917505 BQO917505:BQQ917505 CAK917505:CAM917505 CKG917505:CKI917505 CUC917505:CUE917505 DDY917505:DEA917505 DNU917505:DNW917505 DXQ917505:DXS917505 EHM917505:EHO917505 ERI917505:ERK917505 FBE917505:FBG917505 FLA917505:FLC917505 FUW917505:FUY917505 GES917505:GEU917505 GOO917505:GOQ917505 GYK917505:GYM917505 HIG917505:HII917505 HSC917505:HSE917505 IBY917505:ICA917505 ILU917505:ILW917505 IVQ917505:IVS917505 JFM917505:JFO917505 JPI917505:JPK917505 JZE917505:JZG917505 KJA917505:KJC917505 KSW917505:KSY917505 LCS917505:LCU917505 LMO917505:LMQ917505 LWK917505:LWM917505 MGG917505:MGI917505 MQC917505:MQE917505 MZY917505:NAA917505 NJU917505:NJW917505 NTQ917505:NTS917505 ODM917505:ODO917505 ONI917505:ONK917505 OXE917505:OXG917505 PHA917505:PHC917505 PQW917505:PQY917505 QAS917505:QAU917505 QKO917505:QKQ917505 QUK917505:QUM917505 REG917505:REI917505 ROC917505:ROE917505 RXY917505:RYA917505 SHU917505:SHW917505 SRQ917505:SRS917505 TBM917505:TBO917505 TLI917505:TLK917505 TVE917505:TVG917505 UFA917505:UFC917505 UOW917505:UOY917505 UYS917505:UYU917505 VIO917505:VIQ917505 VSK917505:VSM917505 WCG917505:WCI917505 WMC917505:WME917505 WVY917505:WWA917505 Q983041:S983041 JM983041:JO983041 TI983041:TK983041 ADE983041:ADG983041 ANA983041:ANC983041 AWW983041:AWY983041 BGS983041:BGU983041 BQO983041:BQQ983041 CAK983041:CAM983041 CKG983041:CKI983041 CUC983041:CUE983041 DDY983041:DEA983041 DNU983041:DNW983041 DXQ983041:DXS983041 EHM983041:EHO983041 ERI983041:ERK983041 FBE983041:FBG983041 FLA983041:FLC983041 FUW983041:FUY983041 GES983041:GEU983041 GOO983041:GOQ983041 GYK983041:GYM983041 HIG983041:HII983041 HSC983041:HSE983041 IBY983041:ICA983041 ILU983041:ILW983041 IVQ983041:IVS983041 JFM983041:JFO983041 JPI983041:JPK983041 JZE983041:JZG983041 KJA983041:KJC983041 KSW983041:KSY983041 LCS983041:LCU983041 LMO983041:LMQ983041 LWK983041:LWM983041 MGG983041:MGI983041 MQC983041:MQE983041 MZY983041:NAA983041 NJU983041:NJW983041 NTQ983041:NTS983041 ODM983041:ODO983041 ONI983041:ONK983041 OXE983041:OXG983041 PHA983041:PHC983041 PQW983041:PQY983041 QAS983041:QAU983041 QKO983041:QKQ983041 QUK983041:QUM983041 REG983041:REI983041 ROC983041:ROE983041 RXY983041:RYA983041 SHU983041:SHW983041 SRQ983041:SRS983041 TBM983041:TBO983041 TLI983041:TLK983041 TVE983041:TVG983041 UFA983041:UFC983041 UOW983041:UOY983041 UYS983041:UYU983041 VIO983041:VIQ983041 VSK983041:VSM983041 WCG983041:WCI983041 WMC983041:WME983041 WVY983041:WWA983041"/>
    <dataValidation type="list" showErrorMessage="1" prompt="Vyber dráhu" sqref="L1:N1 JH1:JJ1 TD1:TF1 ACZ1:ADB1 AMV1:AMX1 AWR1:AWT1 BGN1:BGP1 BQJ1:BQL1 CAF1:CAH1 CKB1:CKD1 CTX1:CTZ1 DDT1:DDV1 DNP1:DNR1 DXL1:DXN1 EHH1:EHJ1 ERD1:ERF1 FAZ1:FBB1 FKV1:FKX1 FUR1:FUT1 GEN1:GEP1 GOJ1:GOL1 GYF1:GYH1 HIB1:HID1 HRX1:HRZ1 IBT1:IBV1 ILP1:ILR1 IVL1:IVN1 JFH1:JFJ1 JPD1:JPF1 JYZ1:JZB1 KIV1:KIX1 KSR1:KST1 LCN1:LCP1 LMJ1:LML1 LWF1:LWH1 MGB1:MGD1 MPX1:MPZ1 MZT1:MZV1 NJP1:NJR1 NTL1:NTN1 ODH1:ODJ1 OND1:ONF1 OWZ1:OXB1 PGV1:PGX1 PQR1:PQT1 QAN1:QAP1 QKJ1:QKL1 QUF1:QUH1 REB1:RED1 RNX1:RNZ1 RXT1:RXV1 SHP1:SHR1 SRL1:SRN1 TBH1:TBJ1 TLD1:TLF1 TUZ1:TVB1 UEV1:UEX1 UOR1:UOT1 UYN1:UYP1 VIJ1:VIL1 VSF1:VSH1 WCB1:WCD1 WLX1:WLZ1 WVT1:WVV1 L65537:N65537 JH65537:JJ65537 TD65537:TF65537 ACZ65537:ADB65537 AMV65537:AMX65537 AWR65537:AWT65537 BGN65537:BGP65537 BQJ65537:BQL65537 CAF65537:CAH65537 CKB65537:CKD65537 CTX65537:CTZ65537 DDT65537:DDV65537 DNP65537:DNR65537 DXL65537:DXN65537 EHH65537:EHJ65537 ERD65537:ERF65537 FAZ65537:FBB65537 FKV65537:FKX65537 FUR65537:FUT65537 GEN65537:GEP65537 GOJ65537:GOL65537 GYF65537:GYH65537 HIB65537:HID65537 HRX65537:HRZ65537 IBT65537:IBV65537 ILP65537:ILR65537 IVL65537:IVN65537 JFH65537:JFJ65537 JPD65537:JPF65537 JYZ65537:JZB65537 KIV65537:KIX65537 KSR65537:KST65537 LCN65537:LCP65537 LMJ65537:LML65537 LWF65537:LWH65537 MGB65537:MGD65537 MPX65537:MPZ65537 MZT65537:MZV65537 NJP65537:NJR65537 NTL65537:NTN65537 ODH65537:ODJ65537 OND65537:ONF65537 OWZ65537:OXB65537 PGV65537:PGX65537 PQR65537:PQT65537 QAN65537:QAP65537 QKJ65537:QKL65537 QUF65537:QUH65537 REB65537:RED65537 RNX65537:RNZ65537 RXT65537:RXV65537 SHP65537:SHR65537 SRL65537:SRN65537 TBH65537:TBJ65537 TLD65537:TLF65537 TUZ65537:TVB65537 UEV65537:UEX65537 UOR65537:UOT65537 UYN65537:UYP65537 VIJ65537:VIL65537 VSF65537:VSH65537 WCB65537:WCD65537 WLX65537:WLZ65537 WVT65537:WVV65537 L131073:N131073 JH131073:JJ131073 TD131073:TF131073 ACZ131073:ADB131073 AMV131073:AMX131073 AWR131073:AWT131073 BGN131073:BGP131073 BQJ131073:BQL131073 CAF131073:CAH131073 CKB131073:CKD131073 CTX131073:CTZ131073 DDT131073:DDV131073 DNP131073:DNR131073 DXL131073:DXN131073 EHH131073:EHJ131073 ERD131073:ERF131073 FAZ131073:FBB131073 FKV131073:FKX131073 FUR131073:FUT131073 GEN131073:GEP131073 GOJ131073:GOL131073 GYF131073:GYH131073 HIB131073:HID131073 HRX131073:HRZ131073 IBT131073:IBV131073 ILP131073:ILR131073 IVL131073:IVN131073 JFH131073:JFJ131073 JPD131073:JPF131073 JYZ131073:JZB131073 KIV131073:KIX131073 KSR131073:KST131073 LCN131073:LCP131073 LMJ131073:LML131073 LWF131073:LWH131073 MGB131073:MGD131073 MPX131073:MPZ131073 MZT131073:MZV131073 NJP131073:NJR131073 NTL131073:NTN131073 ODH131073:ODJ131073 OND131073:ONF131073 OWZ131073:OXB131073 PGV131073:PGX131073 PQR131073:PQT131073 QAN131073:QAP131073 QKJ131073:QKL131073 QUF131073:QUH131073 REB131073:RED131073 RNX131073:RNZ131073 RXT131073:RXV131073 SHP131073:SHR131073 SRL131073:SRN131073 TBH131073:TBJ131073 TLD131073:TLF131073 TUZ131073:TVB131073 UEV131073:UEX131073 UOR131073:UOT131073 UYN131073:UYP131073 VIJ131073:VIL131073 VSF131073:VSH131073 WCB131073:WCD131073 WLX131073:WLZ131073 WVT131073:WVV131073 L196609:N196609 JH196609:JJ196609 TD196609:TF196609 ACZ196609:ADB196609 AMV196609:AMX196609 AWR196609:AWT196609 BGN196609:BGP196609 BQJ196609:BQL196609 CAF196609:CAH196609 CKB196609:CKD196609 CTX196609:CTZ196609 DDT196609:DDV196609 DNP196609:DNR196609 DXL196609:DXN196609 EHH196609:EHJ196609 ERD196609:ERF196609 FAZ196609:FBB196609 FKV196609:FKX196609 FUR196609:FUT196609 GEN196609:GEP196609 GOJ196609:GOL196609 GYF196609:GYH196609 HIB196609:HID196609 HRX196609:HRZ196609 IBT196609:IBV196609 ILP196609:ILR196609 IVL196609:IVN196609 JFH196609:JFJ196609 JPD196609:JPF196609 JYZ196609:JZB196609 KIV196609:KIX196609 KSR196609:KST196609 LCN196609:LCP196609 LMJ196609:LML196609 LWF196609:LWH196609 MGB196609:MGD196609 MPX196609:MPZ196609 MZT196609:MZV196609 NJP196609:NJR196609 NTL196609:NTN196609 ODH196609:ODJ196609 OND196609:ONF196609 OWZ196609:OXB196609 PGV196609:PGX196609 PQR196609:PQT196609 QAN196609:QAP196609 QKJ196609:QKL196609 QUF196609:QUH196609 REB196609:RED196609 RNX196609:RNZ196609 RXT196609:RXV196609 SHP196609:SHR196609 SRL196609:SRN196609 TBH196609:TBJ196609 TLD196609:TLF196609 TUZ196609:TVB196609 UEV196609:UEX196609 UOR196609:UOT196609 UYN196609:UYP196609 VIJ196609:VIL196609 VSF196609:VSH196609 WCB196609:WCD196609 WLX196609:WLZ196609 WVT196609:WVV196609 L262145:N262145 JH262145:JJ262145 TD262145:TF262145 ACZ262145:ADB262145 AMV262145:AMX262145 AWR262145:AWT262145 BGN262145:BGP262145 BQJ262145:BQL262145 CAF262145:CAH262145 CKB262145:CKD262145 CTX262145:CTZ262145 DDT262145:DDV262145 DNP262145:DNR262145 DXL262145:DXN262145 EHH262145:EHJ262145 ERD262145:ERF262145 FAZ262145:FBB262145 FKV262145:FKX262145 FUR262145:FUT262145 GEN262145:GEP262145 GOJ262145:GOL262145 GYF262145:GYH262145 HIB262145:HID262145 HRX262145:HRZ262145 IBT262145:IBV262145 ILP262145:ILR262145 IVL262145:IVN262145 JFH262145:JFJ262145 JPD262145:JPF262145 JYZ262145:JZB262145 KIV262145:KIX262145 KSR262145:KST262145 LCN262145:LCP262145 LMJ262145:LML262145 LWF262145:LWH262145 MGB262145:MGD262145 MPX262145:MPZ262145 MZT262145:MZV262145 NJP262145:NJR262145 NTL262145:NTN262145 ODH262145:ODJ262145 OND262145:ONF262145 OWZ262145:OXB262145 PGV262145:PGX262145 PQR262145:PQT262145 QAN262145:QAP262145 QKJ262145:QKL262145 QUF262145:QUH262145 REB262145:RED262145 RNX262145:RNZ262145 RXT262145:RXV262145 SHP262145:SHR262145 SRL262145:SRN262145 TBH262145:TBJ262145 TLD262145:TLF262145 TUZ262145:TVB262145 UEV262145:UEX262145 UOR262145:UOT262145 UYN262145:UYP262145 VIJ262145:VIL262145 VSF262145:VSH262145 WCB262145:WCD262145 WLX262145:WLZ262145 WVT262145:WVV262145 L327681:N327681 JH327681:JJ327681 TD327681:TF327681 ACZ327681:ADB327681 AMV327681:AMX327681 AWR327681:AWT327681 BGN327681:BGP327681 BQJ327681:BQL327681 CAF327681:CAH327681 CKB327681:CKD327681 CTX327681:CTZ327681 DDT327681:DDV327681 DNP327681:DNR327681 DXL327681:DXN327681 EHH327681:EHJ327681 ERD327681:ERF327681 FAZ327681:FBB327681 FKV327681:FKX327681 FUR327681:FUT327681 GEN327681:GEP327681 GOJ327681:GOL327681 GYF327681:GYH327681 HIB327681:HID327681 HRX327681:HRZ327681 IBT327681:IBV327681 ILP327681:ILR327681 IVL327681:IVN327681 JFH327681:JFJ327681 JPD327681:JPF327681 JYZ327681:JZB327681 KIV327681:KIX327681 KSR327681:KST327681 LCN327681:LCP327681 LMJ327681:LML327681 LWF327681:LWH327681 MGB327681:MGD327681 MPX327681:MPZ327681 MZT327681:MZV327681 NJP327681:NJR327681 NTL327681:NTN327681 ODH327681:ODJ327681 OND327681:ONF327681 OWZ327681:OXB327681 PGV327681:PGX327681 PQR327681:PQT327681 QAN327681:QAP327681 QKJ327681:QKL327681 QUF327681:QUH327681 REB327681:RED327681 RNX327681:RNZ327681 RXT327681:RXV327681 SHP327681:SHR327681 SRL327681:SRN327681 TBH327681:TBJ327681 TLD327681:TLF327681 TUZ327681:TVB327681 UEV327681:UEX327681 UOR327681:UOT327681 UYN327681:UYP327681 VIJ327681:VIL327681 VSF327681:VSH327681 WCB327681:WCD327681 WLX327681:WLZ327681 WVT327681:WVV327681 L393217:N393217 JH393217:JJ393217 TD393217:TF393217 ACZ393217:ADB393217 AMV393217:AMX393217 AWR393217:AWT393217 BGN393217:BGP393217 BQJ393217:BQL393217 CAF393217:CAH393217 CKB393217:CKD393217 CTX393217:CTZ393217 DDT393217:DDV393217 DNP393217:DNR393217 DXL393217:DXN393217 EHH393217:EHJ393217 ERD393217:ERF393217 FAZ393217:FBB393217 FKV393217:FKX393217 FUR393217:FUT393217 GEN393217:GEP393217 GOJ393217:GOL393217 GYF393217:GYH393217 HIB393217:HID393217 HRX393217:HRZ393217 IBT393217:IBV393217 ILP393217:ILR393217 IVL393217:IVN393217 JFH393217:JFJ393217 JPD393217:JPF393217 JYZ393217:JZB393217 KIV393217:KIX393217 KSR393217:KST393217 LCN393217:LCP393217 LMJ393217:LML393217 LWF393217:LWH393217 MGB393217:MGD393217 MPX393217:MPZ393217 MZT393217:MZV393217 NJP393217:NJR393217 NTL393217:NTN393217 ODH393217:ODJ393217 OND393217:ONF393217 OWZ393217:OXB393217 PGV393217:PGX393217 PQR393217:PQT393217 QAN393217:QAP393217 QKJ393217:QKL393217 QUF393217:QUH393217 REB393217:RED393217 RNX393217:RNZ393217 RXT393217:RXV393217 SHP393217:SHR393217 SRL393217:SRN393217 TBH393217:TBJ393217 TLD393217:TLF393217 TUZ393217:TVB393217 UEV393217:UEX393217 UOR393217:UOT393217 UYN393217:UYP393217 VIJ393217:VIL393217 VSF393217:VSH393217 WCB393217:WCD393217 WLX393217:WLZ393217 WVT393217:WVV393217 L458753:N458753 JH458753:JJ458753 TD458753:TF458753 ACZ458753:ADB458753 AMV458753:AMX458753 AWR458753:AWT458753 BGN458753:BGP458753 BQJ458753:BQL458753 CAF458753:CAH458753 CKB458753:CKD458753 CTX458753:CTZ458753 DDT458753:DDV458753 DNP458753:DNR458753 DXL458753:DXN458753 EHH458753:EHJ458753 ERD458753:ERF458753 FAZ458753:FBB458753 FKV458753:FKX458753 FUR458753:FUT458753 GEN458753:GEP458753 GOJ458753:GOL458753 GYF458753:GYH458753 HIB458753:HID458753 HRX458753:HRZ458753 IBT458753:IBV458753 ILP458753:ILR458753 IVL458753:IVN458753 JFH458753:JFJ458753 JPD458753:JPF458753 JYZ458753:JZB458753 KIV458753:KIX458753 KSR458753:KST458753 LCN458753:LCP458753 LMJ458753:LML458753 LWF458753:LWH458753 MGB458753:MGD458753 MPX458753:MPZ458753 MZT458753:MZV458753 NJP458753:NJR458753 NTL458753:NTN458753 ODH458753:ODJ458753 OND458753:ONF458753 OWZ458753:OXB458753 PGV458753:PGX458753 PQR458753:PQT458753 QAN458753:QAP458753 QKJ458753:QKL458753 QUF458753:QUH458753 REB458753:RED458753 RNX458753:RNZ458753 RXT458753:RXV458753 SHP458753:SHR458753 SRL458753:SRN458753 TBH458753:TBJ458753 TLD458753:TLF458753 TUZ458753:TVB458753 UEV458753:UEX458753 UOR458753:UOT458753 UYN458753:UYP458753 VIJ458753:VIL458753 VSF458753:VSH458753 WCB458753:WCD458753 WLX458753:WLZ458753 WVT458753:WVV458753 L524289:N524289 JH524289:JJ524289 TD524289:TF524289 ACZ524289:ADB524289 AMV524289:AMX524289 AWR524289:AWT524289 BGN524289:BGP524289 BQJ524289:BQL524289 CAF524289:CAH524289 CKB524289:CKD524289 CTX524289:CTZ524289 DDT524289:DDV524289 DNP524289:DNR524289 DXL524289:DXN524289 EHH524289:EHJ524289 ERD524289:ERF524289 FAZ524289:FBB524289 FKV524289:FKX524289 FUR524289:FUT524289 GEN524289:GEP524289 GOJ524289:GOL524289 GYF524289:GYH524289 HIB524289:HID524289 HRX524289:HRZ524289 IBT524289:IBV524289 ILP524289:ILR524289 IVL524289:IVN524289 JFH524289:JFJ524289 JPD524289:JPF524289 JYZ524289:JZB524289 KIV524289:KIX524289 KSR524289:KST524289 LCN524289:LCP524289 LMJ524289:LML524289 LWF524289:LWH524289 MGB524289:MGD524289 MPX524289:MPZ524289 MZT524289:MZV524289 NJP524289:NJR524289 NTL524289:NTN524289 ODH524289:ODJ524289 OND524289:ONF524289 OWZ524289:OXB524289 PGV524289:PGX524289 PQR524289:PQT524289 QAN524289:QAP524289 QKJ524289:QKL524289 QUF524289:QUH524289 REB524289:RED524289 RNX524289:RNZ524289 RXT524289:RXV524289 SHP524289:SHR524289 SRL524289:SRN524289 TBH524289:TBJ524289 TLD524289:TLF524289 TUZ524289:TVB524289 UEV524289:UEX524289 UOR524289:UOT524289 UYN524289:UYP524289 VIJ524289:VIL524289 VSF524289:VSH524289 WCB524289:WCD524289 WLX524289:WLZ524289 WVT524289:WVV524289 L589825:N589825 JH589825:JJ589825 TD589825:TF589825 ACZ589825:ADB589825 AMV589825:AMX589825 AWR589825:AWT589825 BGN589825:BGP589825 BQJ589825:BQL589825 CAF589825:CAH589825 CKB589825:CKD589825 CTX589825:CTZ589825 DDT589825:DDV589825 DNP589825:DNR589825 DXL589825:DXN589825 EHH589825:EHJ589825 ERD589825:ERF589825 FAZ589825:FBB589825 FKV589825:FKX589825 FUR589825:FUT589825 GEN589825:GEP589825 GOJ589825:GOL589825 GYF589825:GYH589825 HIB589825:HID589825 HRX589825:HRZ589825 IBT589825:IBV589825 ILP589825:ILR589825 IVL589825:IVN589825 JFH589825:JFJ589825 JPD589825:JPF589825 JYZ589825:JZB589825 KIV589825:KIX589825 KSR589825:KST589825 LCN589825:LCP589825 LMJ589825:LML589825 LWF589825:LWH589825 MGB589825:MGD589825 MPX589825:MPZ589825 MZT589825:MZV589825 NJP589825:NJR589825 NTL589825:NTN589825 ODH589825:ODJ589825 OND589825:ONF589825 OWZ589825:OXB589825 PGV589825:PGX589825 PQR589825:PQT589825 QAN589825:QAP589825 QKJ589825:QKL589825 QUF589825:QUH589825 REB589825:RED589825 RNX589825:RNZ589825 RXT589825:RXV589825 SHP589825:SHR589825 SRL589825:SRN589825 TBH589825:TBJ589825 TLD589825:TLF589825 TUZ589825:TVB589825 UEV589825:UEX589825 UOR589825:UOT589825 UYN589825:UYP589825 VIJ589825:VIL589825 VSF589825:VSH589825 WCB589825:WCD589825 WLX589825:WLZ589825 WVT589825:WVV589825 L655361:N655361 JH655361:JJ655361 TD655361:TF655361 ACZ655361:ADB655361 AMV655361:AMX655361 AWR655361:AWT655361 BGN655361:BGP655361 BQJ655361:BQL655361 CAF655361:CAH655361 CKB655361:CKD655361 CTX655361:CTZ655361 DDT655361:DDV655361 DNP655361:DNR655361 DXL655361:DXN655361 EHH655361:EHJ655361 ERD655361:ERF655361 FAZ655361:FBB655361 FKV655361:FKX655361 FUR655361:FUT655361 GEN655361:GEP655361 GOJ655361:GOL655361 GYF655361:GYH655361 HIB655361:HID655361 HRX655361:HRZ655361 IBT655361:IBV655361 ILP655361:ILR655361 IVL655361:IVN655361 JFH655361:JFJ655361 JPD655361:JPF655361 JYZ655361:JZB655361 KIV655361:KIX655361 KSR655361:KST655361 LCN655361:LCP655361 LMJ655361:LML655361 LWF655361:LWH655361 MGB655361:MGD655361 MPX655361:MPZ655361 MZT655361:MZV655361 NJP655361:NJR655361 NTL655361:NTN655361 ODH655361:ODJ655361 OND655361:ONF655361 OWZ655361:OXB655361 PGV655361:PGX655361 PQR655361:PQT655361 QAN655361:QAP655361 QKJ655361:QKL655361 QUF655361:QUH655361 REB655361:RED655361 RNX655361:RNZ655361 RXT655361:RXV655361 SHP655361:SHR655361 SRL655361:SRN655361 TBH655361:TBJ655361 TLD655361:TLF655361 TUZ655361:TVB655361 UEV655361:UEX655361 UOR655361:UOT655361 UYN655361:UYP655361 VIJ655361:VIL655361 VSF655361:VSH655361 WCB655361:WCD655361 WLX655361:WLZ655361 WVT655361:WVV655361 L720897:N720897 JH720897:JJ720897 TD720897:TF720897 ACZ720897:ADB720897 AMV720897:AMX720897 AWR720897:AWT720897 BGN720897:BGP720897 BQJ720897:BQL720897 CAF720897:CAH720897 CKB720897:CKD720897 CTX720897:CTZ720897 DDT720897:DDV720897 DNP720897:DNR720897 DXL720897:DXN720897 EHH720897:EHJ720897 ERD720897:ERF720897 FAZ720897:FBB720897 FKV720897:FKX720897 FUR720897:FUT720897 GEN720897:GEP720897 GOJ720897:GOL720897 GYF720897:GYH720897 HIB720897:HID720897 HRX720897:HRZ720897 IBT720897:IBV720897 ILP720897:ILR720897 IVL720897:IVN720897 JFH720897:JFJ720897 JPD720897:JPF720897 JYZ720897:JZB720897 KIV720897:KIX720897 KSR720897:KST720897 LCN720897:LCP720897 LMJ720897:LML720897 LWF720897:LWH720897 MGB720897:MGD720897 MPX720897:MPZ720897 MZT720897:MZV720897 NJP720897:NJR720897 NTL720897:NTN720897 ODH720897:ODJ720897 OND720897:ONF720897 OWZ720897:OXB720897 PGV720897:PGX720897 PQR720897:PQT720897 QAN720897:QAP720897 QKJ720897:QKL720897 QUF720897:QUH720897 REB720897:RED720897 RNX720897:RNZ720897 RXT720897:RXV720897 SHP720897:SHR720897 SRL720897:SRN720897 TBH720897:TBJ720897 TLD720897:TLF720897 TUZ720897:TVB720897 UEV720897:UEX720897 UOR720897:UOT720897 UYN720897:UYP720897 VIJ720897:VIL720897 VSF720897:VSH720897 WCB720897:WCD720897 WLX720897:WLZ720897 WVT720897:WVV720897 L786433:N786433 JH786433:JJ786433 TD786433:TF786433 ACZ786433:ADB786433 AMV786433:AMX786433 AWR786433:AWT786433 BGN786433:BGP786433 BQJ786433:BQL786433 CAF786433:CAH786433 CKB786433:CKD786433 CTX786433:CTZ786433 DDT786433:DDV786433 DNP786433:DNR786433 DXL786433:DXN786433 EHH786433:EHJ786433 ERD786433:ERF786433 FAZ786433:FBB786433 FKV786433:FKX786433 FUR786433:FUT786433 GEN786433:GEP786433 GOJ786433:GOL786433 GYF786433:GYH786433 HIB786433:HID786433 HRX786433:HRZ786433 IBT786433:IBV786433 ILP786433:ILR786433 IVL786433:IVN786433 JFH786433:JFJ786433 JPD786433:JPF786433 JYZ786433:JZB786433 KIV786433:KIX786433 KSR786433:KST786433 LCN786433:LCP786433 LMJ786433:LML786433 LWF786433:LWH786433 MGB786433:MGD786433 MPX786433:MPZ786433 MZT786433:MZV786433 NJP786433:NJR786433 NTL786433:NTN786433 ODH786433:ODJ786433 OND786433:ONF786433 OWZ786433:OXB786433 PGV786433:PGX786433 PQR786433:PQT786433 QAN786433:QAP786433 QKJ786433:QKL786433 QUF786433:QUH786433 REB786433:RED786433 RNX786433:RNZ786433 RXT786433:RXV786433 SHP786433:SHR786433 SRL786433:SRN786433 TBH786433:TBJ786433 TLD786433:TLF786433 TUZ786433:TVB786433 UEV786433:UEX786433 UOR786433:UOT786433 UYN786433:UYP786433 VIJ786433:VIL786433 VSF786433:VSH786433 WCB786433:WCD786433 WLX786433:WLZ786433 WVT786433:WVV786433 L851969:N851969 JH851969:JJ851969 TD851969:TF851969 ACZ851969:ADB851969 AMV851969:AMX851969 AWR851969:AWT851969 BGN851969:BGP851969 BQJ851969:BQL851969 CAF851969:CAH851969 CKB851969:CKD851969 CTX851969:CTZ851969 DDT851969:DDV851969 DNP851969:DNR851969 DXL851969:DXN851969 EHH851969:EHJ851969 ERD851969:ERF851969 FAZ851969:FBB851969 FKV851969:FKX851969 FUR851969:FUT851969 GEN851969:GEP851969 GOJ851969:GOL851969 GYF851969:GYH851969 HIB851969:HID851969 HRX851969:HRZ851969 IBT851969:IBV851969 ILP851969:ILR851969 IVL851969:IVN851969 JFH851969:JFJ851969 JPD851969:JPF851969 JYZ851969:JZB851969 KIV851969:KIX851969 KSR851969:KST851969 LCN851969:LCP851969 LMJ851969:LML851969 LWF851969:LWH851969 MGB851969:MGD851969 MPX851969:MPZ851969 MZT851969:MZV851969 NJP851969:NJR851969 NTL851969:NTN851969 ODH851969:ODJ851969 OND851969:ONF851969 OWZ851969:OXB851969 PGV851969:PGX851969 PQR851969:PQT851969 QAN851969:QAP851969 QKJ851969:QKL851969 QUF851969:QUH851969 REB851969:RED851969 RNX851969:RNZ851969 RXT851969:RXV851969 SHP851969:SHR851969 SRL851969:SRN851969 TBH851969:TBJ851969 TLD851969:TLF851969 TUZ851969:TVB851969 UEV851969:UEX851969 UOR851969:UOT851969 UYN851969:UYP851969 VIJ851969:VIL851969 VSF851969:VSH851969 WCB851969:WCD851969 WLX851969:WLZ851969 WVT851969:WVV851969 L917505:N917505 JH917505:JJ917505 TD917505:TF917505 ACZ917505:ADB917505 AMV917505:AMX917505 AWR917505:AWT917505 BGN917505:BGP917505 BQJ917505:BQL917505 CAF917505:CAH917505 CKB917505:CKD917505 CTX917505:CTZ917505 DDT917505:DDV917505 DNP917505:DNR917505 DXL917505:DXN917505 EHH917505:EHJ917505 ERD917505:ERF917505 FAZ917505:FBB917505 FKV917505:FKX917505 FUR917505:FUT917505 GEN917505:GEP917505 GOJ917505:GOL917505 GYF917505:GYH917505 HIB917505:HID917505 HRX917505:HRZ917505 IBT917505:IBV917505 ILP917505:ILR917505 IVL917505:IVN917505 JFH917505:JFJ917505 JPD917505:JPF917505 JYZ917505:JZB917505 KIV917505:KIX917505 KSR917505:KST917505 LCN917505:LCP917505 LMJ917505:LML917505 LWF917505:LWH917505 MGB917505:MGD917505 MPX917505:MPZ917505 MZT917505:MZV917505 NJP917505:NJR917505 NTL917505:NTN917505 ODH917505:ODJ917505 OND917505:ONF917505 OWZ917505:OXB917505 PGV917505:PGX917505 PQR917505:PQT917505 QAN917505:QAP917505 QKJ917505:QKL917505 QUF917505:QUH917505 REB917505:RED917505 RNX917505:RNZ917505 RXT917505:RXV917505 SHP917505:SHR917505 SRL917505:SRN917505 TBH917505:TBJ917505 TLD917505:TLF917505 TUZ917505:TVB917505 UEV917505:UEX917505 UOR917505:UOT917505 UYN917505:UYP917505 VIJ917505:VIL917505 VSF917505:VSH917505 WCB917505:WCD917505 WLX917505:WLZ917505 WVT917505:WVV917505 L983041:N983041 JH983041:JJ983041 TD983041:TF983041 ACZ983041:ADB983041 AMV983041:AMX983041 AWR983041:AWT983041 BGN983041:BGP983041 BQJ983041:BQL983041 CAF983041:CAH983041 CKB983041:CKD983041 CTX983041:CTZ983041 DDT983041:DDV983041 DNP983041:DNR983041 DXL983041:DXN983041 EHH983041:EHJ983041 ERD983041:ERF983041 FAZ983041:FBB983041 FKV983041:FKX983041 FUR983041:FUT983041 GEN983041:GEP983041 GOJ983041:GOL983041 GYF983041:GYH983041 HIB983041:HID983041 HRX983041:HRZ983041 IBT983041:IBV983041 ILP983041:ILR983041 IVL983041:IVN983041 JFH983041:JFJ983041 JPD983041:JPF983041 JYZ983041:JZB983041 KIV983041:KIX983041 KSR983041:KST983041 LCN983041:LCP983041 LMJ983041:LML983041 LWF983041:LWH983041 MGB983041:MGD983041 MPX983041:MPZ983041 MZT983041:MZV983041 NJP983041:NJR983041 NTL983041:NTN983041 ODH983041:ODJ983041 OND983041:ONF983041 OWZ983041:OXB983041 PGV983041:PGX983041 PQR983041:PQT983041 QAN983041:QAP983041 QKJ983041:QKL983041 QUF983041:QUH983041 REB983041:RED983041 RNX983041:RNZ983041 RXT983041:RXV983041 SHP983041:SHR983041 SRL983041:SRN983041 TBH983041:TBJ983041 TLD983041:TLF983041 TUZ983041:TVB983041 UEV983041:UEX983041 UOR983041:UOT983041 UYN983041:UYP983041 VIJ983041:VIL983041 VSF983041:VSH983041 WCB983041:WCD983041 WLX983041:WLZ983041 WVT983041:WVV983041">
      <formula1>$P$92:$P$104</formula1>
    </dataValidation>
    <dataValidation type="list" showInputMessage="1" showErrorMessage="1" sqref="L3:S3 JH3:JO3 TD3:TK3 ACZ3:ADG3 AMV3:ANC3 AWR3:AWY3 BGN3:BGU3 BQJ3:BQQ3 CAF3:CAM3 CKB3:CKI3 CTX3:CUE3 DDT3:DEA3 DNP3:DNW3 DXL3:DXS3 EHH3:EHO3 ERD3:ERK3 FAZ3:FBG3 FKV3:FLC3 FUR3:FUY3 GEN3:GEU3 GOJ3:GOQ3 GYF3:GYM3 HIB3:HII3 HRX3:HSE3 IBT3:ICA3 ILP3:ILW3 IVL3:IVS3 JFH3:JFO3 JPD3:JPK3 JYZ3:JZG3 KIV3:KJC3 KSR3:KSY3 LCN3:LCU3 LMJ3:LMQ3 LWF3:LWM3 MGB3:MGI3 MPX3:MQE3 MZT3:NAA3 NJP3:NJW3 NTL3:NTS3 ODH3:ODO3 OND3:ONK3 OWZ3:OXG3 PGV3:PHC3 PQR3:PQY3 QAN3:QAU3 QKJ3:QKQ3 QUF3:QUM3 REB3:REI3 RNX3:ROE3 RXT3:RYA3 SHP3:SHW3 SRL3:SRS3 TBH3:TBO3 TLD3:TLK3 TUZ3:TVG3 UEV3:UFC3 UOR3:UOY3 UYN3:UYU3 VIJ3:VIQ3 VSF3:VSM3 WCB3:WCI3 WLX3:WME3 WVT3:WWA3 L65539:S65539 JH65539:JO65539 TD65539:TK65539 ACZ65539:ADG65539 AMV65539:ANC65539 AWR65539:AWY65539 BGN65539:BGU65539 BQJ65539:BQQ65539 CAF65539:CAM65539 CKB65539:CKI65539 CTX65539:CUE65539 DDT65539:DEA65539 DNP65539:DNW65539 DXL65539:DXS65539 EHH65539:EHO65539 ERD65539:ERK65539 FAZ65539:FBG65539 FKV65539:FLC65539 FUR65539:FUY65539 GEN65539:GEU65539 GOJ65539:GOQ65539 GYF65539:GYM65539 HIB65539:HII65539 HRX65539:HSE65539 IBT65539:ICA65539 ILP65539:ILW65539 IVL65539:IVS65539 JFH65539:JFO65539 JPD65539:JPK65539 JYZ65539:JZG65539 KIV65539:KJC65539 KSR65539:KSY65539 LCN65539:LCU65539 LMJ65539:LMQ65539 LWF65539:LWM65539 MGB65539:MGI65539 MPX65539:MQE65539 MZT65539:NAA65539 NJP65539:NJW65539 NTL65539:NTS65539 ODH65539:ODO65539 OND65539:ONK65539 OWZ65539:OXG65539 PGV65539:PHC65539 PQR65539:PQY65539 QAN65539:QAU65539 QKJ65539:QKQ65539 QUF65539:QUM65539 REB65539:REI65539 RNX65539:ROE65539 RXT65539:RYA65539 SHP65539:SHW65539 SRL65539:SRS65539 TBH65539:TBO65539 TLD65539:TLK65539 TUZ65539:TVG65539 UEV65539:UFC65539 UOR65539:UOY65539 UYN65539:UYU65539 VIJ65539:VIQ65539 VSF65539:VSM65539 WCB65539:WCI65539 WLX65539:WME65539 WVT65539:WWA65539 L131075:S131075 JH131075:JO131075 TD131075:TK131075 ACZ131075:ADG131075 AMV131075:ANC131075 AWR131075:AWY131075 BGN131075:BGU131075 BQJ131075:BQQ131075 CAF131075:CAM131075 CKB131075:CKI131075 CTX131075:CUE131075 DDT131075:DEA131075 DNP131075:DNW131075 DXL131075:DXS131075 EHH131075:EHO131075 ERD131075:ERK131075 FAZ131075:FBG131075 FKV131075:FLC131075 FUR131075:FUY131075 GEN131075:GEU131075 GOJ131075:GOQ131075 GYF131075:GYM131075 HIB131075:HII131075 HRX131075:HSE131075 IBT131075:ICA131075 ILP131075:ILW131075 IVL131075:IVS131075 JFH131075:JFO131075 JPD131075:JPK131075 JYZ131075:JZG131075 KIV131075:KJC131075 KSR131075:KSY131075 LCN131075:LCU131075 LMJ131075:LMQ131075 LWF131075:LWM131075 MGB131075:MGI131075 MPX131075:MQE131075 MZT131075:NAA131075 NJP131075:NJW131075 NTL131075:NTS131075 ODH131075:ODO131075 OND131075:ONK131075 OWZ131075:OXG131075 PGV131075:PHC131075 PQR131075:PQY131075 QAN131075:QAU131075 QKJ131075:QKQ131075 QUF131075:QUM131075 REB131075:REI131075 RNX131075:ROE131075 RXT131075:RYA131075 SHP131075:SHW131075 SRL131075:SRS131075 TBH131075:TBO131075 TLD131075:TLK131075 TUZ131075:TVG131075 UEV131075:UFC131075 UOR131075:UOY131075 UYN131075:UYU131075 VIJ131075:VIQ131075 VSF131075:VSM131075 WCB131075:WCI131075 WLX131075:WME131075 WVT131075:WWA131075 L196611:S196611 JH196611:JO196611 TD196611:TK196611 ACZ196611:ADG196611 AMV196611:ANC196611 AWR196611:AWY196611 BGN196611:BGU196611 BQJ196611:BQQ196611 CAF196611:CAM196611 CKB196611:CKI196611 CTX196611:CUE196611 DDT196611:DEA196611 DNP196611:DNW196611 DXL196611:DXS196611 EHH196611:EHO196611 ERD196611:ERK196611 FAZ196611:FBG196611 FKV196611:FLC196611 FUR196611:FUY196611 GEN196611:GEU196611 GOJ196611:GOQ196611 GYF196611:GYM196611 HIB196611:HII196611 HRX196611:HSE196611 IBT196611:ICA196611 ILP196611:ILW196611 IVL196611:IVS196611 JFH196611:JFO196611 JPD196611:JPK196611 JYZ196611:JZG196611 KIV196611:KJC196611 KSR196611:KSY196611 LCN196611:LCU196611 LMJ196611:LMQ196611 LWF196611:LWM196611 MGB196611:MGI196611 MPX196611:MQE196611 MZT196611:NAA196611 NJP196611:NJW196611 NTL196611:NTS196611 ODH196611:ODO196611 OND196611:ONK196611 OWZ196611:OXG196611 PGV196611:PHC196611 PQR196611:PQY196611 QAN196611:QAU196611 QKJ196611:QKQ196611 QUF196611:QUM196611 REB196611:REI196611 RNX196611:ROE196611 RXT196611:RYA196611 SHP196611:SHW196611 SRL196611:SRS196611 TBH196611:TBO196611 TLD196611:TLK196611 TUZ196611:TVG196611 UEV196611:UFC196611 UOR196611:UOY196611 UYN196611:UYU196611 VIJ196611:VIQ196611 VSF196611:VSM196611 WCB196611:WCI196611 WLX196611:WME196611 WVT196611:WWA196611 L262147:S262147 JH262147:JO262147 TD262147:TK262147 ACZ262147:ADG262147 AMV262147:ANC262147 AWR262147:AWY262147 BGN262147:BGU262147 BQJ262147:BQQ262147 CAF262147:CAM262147 CKB262147:CKI262147 CTX262147:CUE262147 DDT262147:DEA262147 DNP262147:DNW262147 DXL262147:DXS262147 EHH262147:EHO262147 ERD262147:ERK262147 FAZ262147:FBG262147 FKV262147:FLC262147 FUR262147:FUY262147 GEN262147:GEU262147 GOJ262147:GOQ262147 GYF262147:GYM262147 HIB262147:HII262147 HRX262147:HSE262147 IBT262147:ICA262147 ILP262147:ILW262147 IVL262147:IVS262147 JFH262147:JFO262147 JPD262147:JPK262147 JYZ262147:JZG262147 KIV262147:KJC262147 KSR262147:KSY262147 LCN262147:LCU262147 LMJ262147:LMQ262147 LWF262147:LWM262147 MGB262147:MGI262147 MPX262147:MQE262147 MZT262147:NAA262147 NJP262147:NJW262147 NTL262147:NTS262147 ODH262147:ODO262147 OND262147:ONK262147 OWZ262147:OXG262147 PGV262147:PHC262147 PQR262147:PQY262147 QAN262147:QAU262147 QKJ262147:QKQ262147 QUF262147:QUM262147 REB262147:REI262147 RNX262147:ROE262147 RXT262147:RYA262147 SHP262147:SHW262147 SRL262147:SRS262147 TBH262147:TBO262147 TLD262147:TLK262147 TUZ262147:TVG262147 UEV262147:UFC262147 UOR262147:UOY262147 UYN262147:UYU262147 VIJ262147:VIQ262147 VSF262147:VSM262147 WCB262147:WCI262147 WLX262147:WME262147 WVT262147:WWA262147 L327683:S327683 JH327683:JO327683 TD327683:TK327683 ACZ327683:ADG327683 AMV327683:ANC327683 AWR327683:AWY327683 BGN327683:BGU327683 BQJ327683:BQQ327683 CAF327683:CAM327683 CKB327683:CKI327683 CTX327683:CUE327683 DDT327683:DEA327683 DNP327683:DNW327683 DXL327683:DXS327683 EHH327683:EHO327683 ERD327683:ERK327683 FAZ327683:FBG327683 FKV327683:FLC327683 FUR327683:FUY327683 GEN327683:GEU327683 GOJ327683:GOQ327683 GYF327683:GYM327683 HIB327683:HII327683 HRX327683:HSE327683 IBT327683:ICA327683 ILP327683:ILW327683 IVL327683:IVS327683 JFH327683:JFO327683 JPD327683:JPK327683 JYZ327683:JZG327683 KIV327683:KJC327683 KSR327683:KSY327683 LCN327683:LCU327683 LMJ327683:LMQ327683 LWF327683:LWM327683 MGB327683:MGI327683 MPX327683:MQE327683 MZT327683:NAA327683 NJP327683:NJW327683 NTL327683:NTS327683 ODH327683:ODO327683 OND327683:ONK327683 OWZ327683:OXG327683 PGV327683:PHC327683 PQR327683:PQY327683 QAN327683:QAU327683 QKJ327683:QKQ327683 QUF327683:QUM327683 REB327683:REI327683 RNX327683:ROE327683 RXT327683:RYA327683 SHP327683:SHW327683 SRL327683:SRS327683 TBH327683:TBO327683 TLD327683:TLK327683 TUZ327683:TVG327683 UEV327683:UFC327683 UOR327683:UOY327683 UYN327683:UYU327683 VIJ327683:VIQ327683 VSF327683:VSM327683 WCB327683:WCI327683 WLX327683:WME327683 WVT327683:WWA327683 L393219:S393219 JH393219:JO393219 TD393219:TK393219 ACZ393219:ADG393219 AMV393219:ANC393219 AWR393219:AWY393219 BGN393219:BGU393219 BQJ393219:BQQ393219 CAF393219:CAM393219 CKB393219:CKI393219 CTX393219:CUE393219 DDT393219:DEA393219 DNP393219:DNW393219 DXL393219:DXS393219 EHH393219:EHO393219 ERD393219:ERK393219 FAZ393219:FBG393219 FKV393219:FLC393219 FUR393219:FUY393219 GEN393219:GEU393219 GOJ393219:GOQ393219 GYF393219:GYM393219 HIB393219:HII393219 HRX393219:HSE393219 IBT393219:ICA393219 ILP393219:ILW393219 IVL393219:IVS393219 JFH393219:JFO393219 JPD393219:JPK393219 JYZ393219:JZG393219 KIV393219:KJC393219 KSR393219:KSY393219 LCN393219:LCU393219 LMJ393219:LMQ393219 LWF393219:LWM393219 MGB393219:MGI393219 MPX393219:MQE393219 MZT393219:NAA393219 NJP393219:NJW393219 NTL393219:NTS393219 ODH393219:ODO393219 OND393219:ONK393219 OWZ393219:OXG393219 PGV393219:PHC393219 PQR393219:PQY393219 QAN393219:QAU393219 QKJ393219:QKQ393219 QUF393219:QUM393219 REB393219:REI393219 RNX393219:ROE393219 RXT393219:RYA393219 SHP393219:SHW393219 SRL393219:SRS393219 TBH393219:TBO393219 TLD393219:TLK393219 TUZ393219:TVG393219 UEV393219:UFC393219 UOR393219:UOY393219 UYN393219:UYU393219 VIJ393219:VIQ393219 VSF393219:VSM393219 WCB393219:WCI393219 WLX393219:WME393219 WVT393219:WWA393219 L458755:S458755 JH458755:JO458755 TD458755:TK458755 ACZ458755:ADG458755 AMV458755:ANC458755 AWR458755:AWY458755 BGN458755:BGU458755 BQJ458755:BQQ458755 CAF458755:CAM458755 CKB458755:CKI458755 CTX458755:CUE458755 DDT458755:DEA458755 DNP458755:DNW458755 DXL458755:DXS458755 EHH458755:EHO458755 ERD458755:ERK458755 FAZ458755:FBG458755 FKV458755:FLC458755 FUR458755:FUY458755 GEN458755:GEU458755 GOJ458755:GOQ458755 GYF458755:GYM458755 HIB458755:HII458755 HRX458755:HSE458755 IBT458755:ICA458755 ILP458755:ILW458755 IVL458755:IVS458755 JFH458755:JFO458755 JPD458755:JPK458755 JYZ458755:JZG458755 KIV458755:KJC458755 KSR458755:KSY458755 LCN458755:LCU458755 LMJ458755:LMQ458755 LWF458755:LWM458755 MGB458755:MGI458755 MPX458755:MQE458755 MZT458755:NAA458755 NJP458755:NJW458755 NTL458755:NTS458755 ODH458755:ODO458755 OND458755:ONK458755 OWZ458755:OXG458755 PGV458755:PHC458755 PQR458755:PQY458755 QAN458755:QAU458755 QKJ458755:QKQ458755 QUF458755:QUM458755 REB458755:REI458755 RNX458755:ROE458755 RXT458755:RYA458755 SHP458755:SHW458755 SRL458755:SRS458755 TBH458755:TBO458755 TLD458755:TLK458755 TUZ458755:TVG458755 UEV458755:UFC458755 UOR458755:UOY458755 UYN458755:UYU458755 VIJ458755:VIQ458755 VSF458755:VSM458755 WCB458755:WCI458755 WLX458755:WME458755 WVT458755:WWA458755 L524291:S524291 JH524291:JO524291 TD524291:TK524291 ACZ524291:ADG524291 AMV524291:ANC524291 AWR524291:AWY524291 BGN524291:BGU524291 BQJ524291:BQQ524291 CAF524291:CAM524291 CKB524291:CKI524291 CTX524291:CUE524291 DDT524291:DEA524291 DNP524291:DNW524291 DXL524291:DXS524291 EHH524291:EHO524291 ERD524291:ERK524291 FAZ524291:FBG524291 FKV524291:FLC524291 FUR524291:FUY524291 GEN524291:GEU524291 GOJ524291:GOQ524291 GYF524291:GYM524291 HIB524291:HII524291 HRX524291:HSE524291 IBT524291:ICA524291 ILP524291:ILW524291 IVL524291:IVS524291 JFH524291:JFO524291 JPD524291:JPK524291 JYZ524291:JZG524291 KIV524291:KJC524291 KSR524291:KSY524291 LCN524291:LCU524291 LMJ524291:LMQ524291 LWF524291:LWM524291 MGB524291:MGI524291 MPX524291:MQE524291 MZT524291:NAA524291 NJP524291:NJW524291 NTL524291:NTS524291 ODH524291:ODO524291 OND524291:ONK524291 OWZ524291:OXG524291 PGV524291:PHC524291 PQR524291:PQY524291 QAN524291:QAU524291 QKJ524291:QKQ524291 QUF524291:QUM524291 REB524291:REI524291 RNX524291:ROE524291 RXT524291:RYA524291 SHP524291:SHW524291 SRL524291:SRS524291 TBH524291:TBO524291 TLD524291:TLK524291 TUZ524291:TVG524291 UEV524291:UFC524291 UOR524291:UOY524291 UYN524291:UYU524291 VIJ524291:VIQ524291 VSF524291:VSM524291 WCB524291:WCI524291 WLX524291:WME524291 WVT524291:WWA524291 L589827:S589827 JH589827:JO589827 TD589827:TK589827 ACZ589827:ADG589827 AMV589827:ANC589827 AWR589827:AWY589827 BGN589827:BGU589827 BQJ589827:BQQ589827 CAF589827:CAM589827 CKB589827:CKI589827 CTX589827:CUE589827 DDT589827:DEA589827 DNP589827:DNW589827 DXL589827:DXS589827 EHH589827:EHO589827 ERD589827:ERK589827 FAZ589827:FBG589827 FKV589827:FLC589827 FUR589827:FUY589827 GEN589827:GEU589827 GOJ589827:GOQ589827 GYF589827:GYM589827 HIB589827:HII589827 HRX589827:HSE589827 IBT589827:ICA589827 ILP589827:ILW589827 IVL589827:IVS589827 JFH589827:JFO589827 JPD589827:JPK589827 JYZ589827:JZG589827 KIV589827:KJC589827 KSR589827:KSY589827 LCN589827:LCU589827 LMJ589827:LMQ589827 LWF589827:LWM589827 MGB589827:MGI589827 MPX589827:MQE589827 MZT589827:NAA589827 NJP589827:NJW589827 NTL589827:NTS589827 ODH589827:ODO589827 OND589827:ONK589827 OWZ589827:OXG589827 PGV589827:PHC589827 PQR589827:PQY589827 QAN589827:QAU589827 QKJ589827:QKQ589827 QUF589827:QUM589827 REB589827:REI589827 RNX589827:ROE589827 RXT589827:RYA589827 SHP589827:SHW589827 SRL589827:SRS589827 TBH589827:TBO589827 TLD589827:TLK589827 TUZ589827:TVG589827 UEV589827:UFC589827 UOR589827:UOY589827 UYN589827:UYU589827 VIJ589827:VIQ589827 VSF589827:VSM589827 WCB589827:WCI589827 WLX589827:WME589827 WVT589827:WWA589827 L655363:S655363 JH655363:JO655363 TD655363:TK655363 ACZ655363:ADG655363 AMV655363:ANC655363 AWR655363:AWY655363 BGN655363:BGU655363 BQJ655363:BQQ655363 CAF655363:CAM655363 CKB655363:CKI655363 CTX655363:CUE655363 DDT655363:DEA655363 DNP655363:DNW655363 DXL655363:DXS655363 EHH655363:EHO655363 ERD655363:ERK655363 FAZ655363:FBG655363 FKV655363:FLC655363 FUR655363:FUY655363 GEN655363:GEU655363 GOJ655363:GOQ655363 GYF655363:GYM655363 HIB655363:HII655363 HRX655363:HSE655363 IBT655363:ICA655363 ILP655363:ILW655363 IVL655363:IVS655363 JFH655363:JFO655363 JPD655363:JPK655363 JYZ655363:JZG655363 KIV655363:KJC655363 KSR655363:KSY655363 LCN655363:LCU655363 LMJ655363:LMQ655363 LWF655363:LWM655363 MGB655363:MGI655363 MPX655363:MQE655363 MZT655363:NAA655363 NJP655363:NJW655363 NTL655363:NTS655363 ODH655363:ODO655363 OND655363:ONK655363 OWZ655363:OXG655363 PGV655363:PHC655363 PQR655363:PQY655363 QAN655363:QAU655363 QKJ655363:QKQ655363 QUF655363:QUM655363 REB655363:REI655363 RNX655363:ROE655363 RXT655363:RYA655363 SHP655363:SHW655363 SRL655363:SRS655363 TBH655363:TBO655363 TLD655363:TLK655363 TUZ655363:TVG655363 UEV655363:UFC655363 UOR655363:UOY655363 UYN655363:UYU655363 VIJ655363:VIQ655363 VSF655363:VSM655363 WCB655363:WCI655363 WLX655363:WME655363 WVT655363:WWA655363 L720899:S720899 JH720899:JO720899 TD720899:TK720899 ACZ720899:ADG720899 AMV720899:ANC720899 AWR720899:AWY720899 BGN720899:BGU720899 BQJ720899:BQQ720899 CAF720899:CAM720899 CKB720899:CKI720899 CTX720899:CUE720899 DDT720899:DEA720899 DNP720899:DNW720899 DXL720899:DXS720899 EHH720899:EHO720899 ERD720899:ERK720899 FAZ720899:FBG720899 FKV720899:FLC720899 FUR720899:FUY720899 GEN720899:GEU720899 GOJ720899:GOQ720899 GYF720899:GYM720899 HIB720899:HII720899 HRX720899:HSE720899 IBT720899:ICA720899 ILP720899:ILW720899 IVL720899:IVS720899 JFH720899:JFO720899 JPD720899:JPK720899 JYZ720899:JZG720899 KIV720899:KJC720899 KSR720899:KSY720899 LCN720899:LCU720899 LMJ720899:LMQ720899 LWF720899:LWM720899 MGB720899:MGI720899 MPX720899:MQE720899 MZT720899:NAA720899 NJP720899:NJW720899 NTL720899:NTS720899 ODH720899:ODO720899 OND720899:ONK720899 OWZ720899:OXG720899 PGV720899:PHC720899 PQR720899:PQY720899 QAN720899:QAU720899 QKJ720899:QKQ720899 QUF720899:QUM720899 REB720899:REI720899 RNX720899:ROE720899 RXT720899:RYA720899 SHP720899:SHW720899 SRL720899:SRS720899 TBH720899:TBO720899 TLD720899:TLK720899 TUZ720899:TVG720899 UEV720899:UFC720899 UOR720899:UOY720899 UYN720899:UYU720899 VIJ720899:VIQ720899 VSF720899:VSM720899 WCB720899:WCI720899 WLX720899:WME720899 WVT720899:WWA720899 L786435:S786435 JH786435:JO786435 TD786435:TK786435 ACZ786435:ADG786435 AMV786435:ANC786435 AWR786435:AWY786435 BGN786435:BGU786435 BQJ786435:BQQ786435 CAF786435:CAM786435 CKB786435:CKI786435 CTX786435:CUE786435 DDT786435:DEA786435 DNP786435:DNW786435 DXL786435:DXS786435 EHH786435:EHO786435 ERD786435:ERK786435 FAZ786435:FBG786435 FKV786435:FLC786435 FUR786435:FUY786435 GEN786435:GEU786435 GOJ786435:GOQ786435 GYF786435:GYM786435 HIB786435:HII786435 HRX786435:HSE786435 IBT786435:ICA786435 ILP786435:ILW786435 IVL786435:IVS786435 JFH786435:JFO786435 JPD786435:JPK786435 JYZ786435:JZG786435 KIV786435:KJC786435 KSR786435:KSY786435 LCN786435:LCU786435 LMJ786435:LMQ786435 LWF786435:LWM786435 MGB786435:MGI786435 MPX786435:MQE786435 MZT786435:NAA786435 NJP786435:NJW786435 NTL786435:NTS786435 ODH786435:ODO786435 OND786435:ONK786435 OWZ786435:OXG786435 PGV786435:PHC786435 PQR786435:PQY786435 QAN786435:QAU786435 QKJ786435:QKQ786435 QUF786435:QUM786435 REB786435:REI786435 RNX786435:ROE786435 RXT786435:RYA786435 SHP786435:SHW786435 SRL786435:SRS786435 TBH786435:TBO786435 TLD786435:TLK786435 TUZ786435:TVG786435 UEV786435:UFC786435 UOR786435:UOY786435 UYN786435:UYU786435 VIJ786435:VIQ786435 VSF786435:VSM786435 WCB786435:WCI786435 WLX786435:WME786435 WVT786435:WWA786435 L851971:S851971 JH851971:JO851971 TD851971:TK851971 ACZ851971:ADG851971 AMV851971:ANC851971 AWR851971:AWY851971 BGN851971:BGU851971 BQJ851971:BQQ851971 CAF851971:CAM851971 CKB851971:CKI851971 CTX851971:CUE851971 DDT851971:DEA851971 DNP851971:DNW851971 DXL851971:DXS851971 EHH851971:EHO851971 ERD851971:ERK851971 FAZ851971:FBG851971 FKV851971:FLC851971 FUR851971:FUY851971 GEN851971:GEU851971 GOJ851971:GOQ851971 GYF851971:GYM851971 HIB851971:HII851971 HRX851971:HSE851971 IBT851971:ICA851971 ILP851971:ILW851971 IVL851971:IVS851971 JFH851971:JFO851971 JPD851971:JPK851971 JYZ851971:JZG851971 KIV851971:KJC851971 KSR851971:KSY851971 LCN851971:LCU851971 LMJ851971:LMQ851971 LWF851971:LWM851971 MGB851971:MGI851971 MPX851971:MQE851971 MZT851971:NAA851971 NJP851971:NJW851971 NTL851971:NTS851971 ODH851971:ODO851971 OND851971:ONK851971 OWZ851971:OXG851971 PGV851971:PHC851971 PQR851971:PQY851971 QAN851971:QAU851971 QKJ851971:QKQ851971 QUF851971:QUM851971 REB851971:REI851971 RNX851971:ROE851971 RXT851971:RYA851971 SHP851971:SHW851971 SRL851971:SRS851971 TBH851971:TBO851971 TLD851971:TLK851971 TUZ851971:TVG851971 UEV851971:UFC851971 UOR851971:UOY851971 UYN851971:UYU851971 VIJ851971:VIQ851971 VSF851971:VSM851971 WCB851971:WCI851971 WLX851971:WME851971 WVT851971:WWA851971 L917507:S917507 JH917507:JO917507 TD917507:TK917507 ACZ917507:ADG917507 AMV917507:ANC917507 AWR917507:AWY917507 BGN917507:BGU917507 BQJ917507:BQQ917507 CAF917507:CAM917507 CKB917507:CKI917507 CTX917507:CUE917507 DDT917507:DEA917507 DNP917507:DNW917507 DXL917507:DXS917507 EHH917507:EHO917507 ERD917507:ERK917507 FAZ917507:FBG917507 FKV917507:FLC917507 FUR917507:FUY917507 GEN917507:GEU917507 GOJ917507:GOQ917507 GYF917507:GYM917507 HIB917507:HII917507 HRX917507:HSE917507 IBT917507:ICA917507 ILP917507:ILW917507 IVL917507:IVS917507 JFH917507:JFO917507 JPD917507:JPK917507 JYZ917507:JZG917507 KIV917507:KJC917507 KSR917507:KSY917507 LCN917507:LCU917507 LMJ917507:LMQ917507 LWF917507:LWM917507 MGB917507:MGI917507 MPX917507:MQE917507 MZT917507:NAA917507 NJP917507:NJW917507 NTL917507:NTS917507 ODH917507:ODO917507 OND917507:ONK917507 OWZ917507:OXG917507 PGV917507:PHC917507 PQR917507:PQY917507 QAN917507:QAU917507 QKJ917507:QKQ917507 QUF917507:QUM917507 REB917507:REI917507 RNX917507:ROE917507 RXT917507:RYA917507 SHP917507:SHW917507 SRL917507:SRS917507 TBH917507:TBO917507 TLD917507:TLK917507 TUZ917507:TVG917507 UEV917507:UFC917507 UOR917507:UOY917507 UYN917507:UYU917507 VIJ917507:VIQ917507 VSF917507:VSM917507 WCB917507:WCI917507 WLX917507:WME917507 WVT917507:WWA917507 L983043:S983043 JH983043:JO983043 TD983043:TK983043 ACZ983043:ADG983043 AMV983043:ANC983043 AWR983043:AWY983043 BGN983043:BGU983043 BQJ983043:BQQ983043 CAF983043:CAM983043 CKB983043:CKI983043 CTX983043:CUE983043 DDT983043:DEA983043 DNP983043:DNW983043 DXL983043:DXS983043 EHH983043:EHO983043 ERD983043:ERK983043 FAZ983043:FBG983043 FKV983043:FLC983043 FUR983043:FUY983043 GEN983043:GEU983043 GOJ983043:GOQ983043 GYF983043:GYM983043 HIB983043:HII983043 HRX983043:HSE983043 IBT983043:ICA983043 ILP983043:ILW983043 IVL983043:IVS983043 JFH983043:JFO983043 JPD983043:JPK983043 JYZ983043:JZG983043 KIV983043:KJC983043 KSR983043:KSY983043 LCN983043:LCU983043 LMJ983043:LMQ983043 LWF983043:LWM983043 MGB983043:MGI983043 MPX983043:MQE983043 MZT983043:NAA983043 NJP983043:NJW983043 NTL983043:NTS983043 ODH983043:ODO983043 OND983043:ONK983043 OWZ983043:OXG983043 PGV983043:PHC983043 PQR983043:PQY983043 QAN983043:QAU983043 QKJ983043:QKQ983043 QUF983043:QUM983043 REB983043:REI983043 RNX983043:ROE983043 RXT983043:RYA983043 SHP983043:SHW983043 SRL983043:SRS983043 TBH983043:TBO983043 TLD983043:TLK983043 TUZ983043:TVG983043 UEV983043:UFC983043 UOR983043:UOY983043 UYN983043:UYU983043 VIJ983043:VIQ983043 VSF983043:VSM983043 WCB983043:WCI983043 WLX983043:WME983043 WVT983043:WWA983043 B3:I3 IX3:JE3 ST3:TA3 ACP3:ACW3 AML3:AMS3 AWH3:AWO3 BGD3:BGK3 BPZ3:BQG3 BZV3:CAC3 CJR3:CJY3 CTN3:CTU3 DDJ3:DDQ3 DNF3:DNM3 DXB3:DXI3 EGX3:EHE3 EQT3:ERA3 FAP3:FAW3 FKL3:FKS3 FUH3:FUO3 GED3:GEK3 GNZ3:GOG3 GXV3:GYC3 HHR3:HHY3 HRN3:HRU3 IBJ3:IBQ3 ILF3:ILM3 IVB3:IVI3 JEX3:JFE3 JOT3:JPA3 JYP3:JYW3 KIL3:KIS3 KSH3:KSO3 LCD3:LCK3 LLZ3:LMG3 LVV3:LWC3 MFR3:MFY3 MPN3:MPU3 MZJ3:MZQ3 NJF3:NJM3 NTB3:NTI3 OCX3:ODE3 OMT3:ONA3 OWP3:OWW3 PGL3:PGS3 PQH3:PQO3 QAD3:QAK3 QJZ3:QKG3 QTV3:QUC3 RDR3:RDY3 RNN3:RNU3 RXJ3:RXQ3 SHF3:SHM3 SRB3:SRI3 TAX3:TBE3 TKT3:TLA3 TUP3:TUW3 UEL3:UES3 UOH3:UOO3 UYD3:UYK3 VHZ3:VIG3 VRV3:VSC3 WBR3:WBY3 WLN3:WLU3 WVJ3:WVQ3 B65539:I65539 IX65539:JE65539 ST65539:TA65539 ACP65539:ACW65539 AML65539:AMS65539 AWH65539:AWO65539 BGD65539:BGK65539 BPZ65539:BQG65539 BZV65539:CAC65539 CJR65539:CJY65539 CTN65539:CTU65539 DDJ65539:DDQ65539 DNF65539:DNM65539 DXB65539:DXI65539 EGX65539:EHE65539 EQT65539:ERA65539 FAP65539:FAW65539 FKL65539:FKS65539 FUH65539:FUO65539 GED65539:GEK65539 GNZ65539:GOG65539 GXV65539:GYC65539 HHR65539:HHY65539 HRN65539:HRU65539 IBJ65539:IBQ65539 ILF65539:ILM65539 IVB65539:IVI65539 JEX65539:JFE65539 JOT65539:JPA65539 JYP65539:JYW65539 KIL65539:KIS65539 KSH65539:KSO65539 LCD65539:LCK65539 LLZ65539:LMG65539 LVV65539:LWC65539 MFR65539:MFY65539 MPN65539:MPU65539 MZJ65539:MZQ65539 NJF65539:NJM65539 NTB65539:NTI65539 OCX65539:ODE65539 OMT65539:ONA65539 OWP65539:OWW65539 PGL65539:PGS65539 PQH65539:PQO65539 QAD65539:QAK65539 QJZ65539:QKG65539 QTV65539:QUC65539 RDR65539:RDY65539 RNN65539:RNU65539 RXJ65539:RXQ65539 SHF65539:SHM65539 SRB65539:SRI65539 TAX65539:TBE65539 TKT65539:TLA65539 TUP65539:TUW65539 UEL65539:UES65539 UOH65539:UOO65539 UYD65539:UYK65539 VHZ65539:VIG65539 VRV65539:VSC65539 WBR65539:WBY65539 WLN65539:WLU65539 WVJ65539:WVQ65539 B131075:I131075 IX131075:JE131075 ST131075:TA131075 ACP131075:ACW131075 AML131075:AMS131075 AWH131075:AWO131075 BGD131075:BGK131075 BPZ131075:BQG131075 BZV131075:CAC131075 CJR131075:CJY131075 CTN131075:CTU131075 DDJ131075:DDQ131075 DNF131075:DNM131075 DXB131075:DXI131075 EGX131075:EHE131075 EQT131075:ERA131075 FAP131075:FAW131075 FKL131075:FKS131075 FUH131075:FUO131075 GED131075:GEK131075 GNZ131075:GOG131075 GXV131075:GYC131075 HHR131075:HHY131075 HRN131075:HRU131075 IBJ131075:IBQ131075 ILF131075:ILM131075 IVB131075:IVI131075 JEX131075:JFE131075 JOT131075:JPA131075 JYP131075:JYW131075 KIL131075:KIS131075 KSH131075:KSO131075 LCD131075:LCK131075 LLZ131075:LMG131075 LVV131075:LWC131075 MFR131075:MFY131075 MPN131075:MPU131075 MZJ131075:MZQ131075 NJF131075:NJM131075 NTB131075:NTI131075 OCX131075:ODE131075 OMT131075:ONA131075 OWP131075:OWW131075 PGL131075:PGS131075 PQH131075:PQO131075 QAD131075:QAK131075 QJZ131075:QKG131075 QTV131075:QUC131075 RDR131075:RDY131075 RNN131075:RNU131075 RXJ131075:RXQ131075 SHF131075:SHM131075 SRB131075:SRI131075 TAX131075:TBE131075 TKT131075:TLA131075 TUP131075:TUW131075 UEL131075:UES131075 UOH131075:UOO131075 UYD131075:UYK131075 VHZ131075:VIG131075 VRV131075:VSC131075 WBR131075:WBY131075 WLN131075:WLU131075 WVJ131075:WVQ131075 B196611:I196611 IX196611:JE196611 ST196611:TA196611 ACP196611:ACW196611 AML196611:AMS196611 AWH196611:AWO196611 BGD196611:BGK196611 BPZ196611:BQG196611 BZV196611:CAC196611 CJR196611:CJY196611 CTN196611:CTU196611 DDJ196611:DDQ196611 DNF196611:DNM196611 DXB196611:DXI196611 EGX196611:EHE196611 EQT196611:ERA196611 FAP196611:FAW196611 FKL196611:FKS196611 FUH196611:FUO196611 GED196611:GEK196611 GNZ196611:GOG196611 GXV196611:GYC196611 HHR196611:HHY196611 HRN196611:HRU196611 IBJ196611:IBQ196611 ILF196611:ILM196611 IVB196611:IVI196611 JEX196611:JFE196611 JOT196611:JPA196611 JYP196611:JYW196611 KIL196611:KIS196611 KSH196611:KSO196611 LCD196611:LCK196611 LLZ196611:LMG196611 LVV196611:LWC196611 MFR196611:MFY196611 MPN196611:MPU196611 MZJ196611:MZQ196611 NJF196611:NJM196611 NTB196611:NTI196611 OCX196611:ODE196611 OMT196611:ONA196611 OWP196611:OWW196611 PGL196611:PGS196611 PQH196611:PQO196611 QAD196611:QAK196611 QJZ196611:QKG196611 QTV196611:QUC196611 RDR196611:RDY196611 RNN196611:RNU196611 RXJ196611:RXQ196611 SHF196611:SHM196611 SRB196611:SRI196611 TAX196611:TBE196611 TKT196611:TLA196611 TUP196611:TUW196611 UEL196611:UES196611 UOH196611:UOO196611 UYD196611:UYK196611 VHZ196611:VIG196611 VRV196611:VSC196611 WBR196611:WBY196611 WLN196611:WLU196611 WVJ196611:WVQ196611 B262147:I262147 IX262147:JE262147 ST262147:TA262147 ACP262147:ACW262147 AML262147:AMS262147 AWH262147:AWO262147 BGD262147:BGK262147 BPZ262147:BQG262147 BZV262147:CAC262147 CJR262147:CJY262147 CTN262147:CTU262147 DDJ262147:DDQ262147 DNF262147:DNM262147 DXB262147:DXI262147 EGX262147:EHE262147 EQT262147:ERA262147 FAP262147:FAW262147 FKL262147:FKS262147 FUH262147:FUO262147 GED262147:GEK262147 GNZ262147:GOG262147 GXV262147:GYC262147 HHR262147:HHY262147 HRN262147:HRU262147 IBJ262147:IBQ262147 ILF262147:ILM262147 IVB262147:IVI262147 JEX262147:JFE262147 JOT262147:JPA262147 JYP262147:JYW262147 KIL262147:KIS262147 KSH262147:KSO262147 LCD262147:LCK262147 LLZ262147:LMG262147 LVV262147:LWC262147 MFR262147:MFY262147 MPN262147:MPU262147 MZJ262147:MZQ262147 NJF262147:NJM262147 NTB262147:NTI262147 OCX262147:ODE262147 OMT262147:ONA262147 OWP262147:OWW262147 PGL262147:PGS262147 PQH262147:PQO262147 QAD262147:QAK262147 QJZ262147:QKG262147 QTV262147:QUC262147 RDR262147:RDY262147 RNN262147:RNU262147 RXJ262147:RXQ262147 SHF262147:SHM262147 SRB262147:SRI262147 TAX262147:TBE262147 TKT262147:TLA262147 TUP262147:TUW262147 UEL262147:UES262147 UOH262147:UOO262147 UYD262147:UYK262147 VHZ262147:VIG262147 VRV262147:VSC262147 WBR262147:WBY262147 WLN262147:WLU262147 WVJ262147:WVQ262147 B327683:I327683 IX327683:JE327683 ST327683:TA327683 ACP327683:ACW327683 AML327683:AMS327683 AWH327683:AWO327683 BGD327683:BGK327683 BPZ327683:BQG327683 BZV327683:CAC327683 CJR327683:CJY327683 CTN327683:CTU327683 DDJ327683:DDQ327683 DNF327683:DNM327683 DXB327683:DXI327683 EGX327683:EHE327683 EQT327683:ERA327683 FAP327683:FAW327683 FKL327683:FKS327683 FUH327683:FUO327683 GED327683:GEK327683 GNZ327683:GOG327683 GXV327683:GYC327683 HHR327683:HHY327683 HRN327683:HRU327683 IBJ327683:IBQ327683 ILF327683:ILM327683 IVB327683:IVI327683 JEX327683:JFE327683 JOT327683:JPA327683 JYP327683:JYW327683 KIL327683:KIS327683 KSH327683:KSO327683 LCD327683:LCK327683 LLZ327683:LMG327683 LVV327683:LWC327683 MFR327683:MFY327683 MPN327683:MPU327683 MZJ327683:MZQ327683 NJF327683:NJM327683 NTB327683:NTI327683 OCX327683:ODE327683 OMT327683:ONA327683 OWP327683:OWW327683 PGL327683:PGS327683 PQH327683:PQO327683 QAD327683:QAK327683 QJZ327683:QKG327683 QTV327683:QUC327683 RDR327683:RDY327683 RNN327683:RNU327683 RXJ327683:RXQ327683 SHF327683:SHM327683 SRB327683:SRI327683 TAX327683:TBE327683 TKT327683:TLA327683 TUP327683:TUW327683 UEL327683:UES327683 UOH327683:UOO327683 UYD327683:UYK327683 VHZ327683:VIG327683 VRV327683:VSC327683 WBR327683:WBY327683 WLN327683:WLU327683 WVJ327683:WVQ327683 B393219:I393219 IX393219:JE393219 ST393219:TA393219 ACP393219:ACW393219 AML393219:AMS393219 AWH393219:AWO393219 BGD393219:BGK393219 BPZ393219:BQG393219 BZV393219:CAC393219 CJR393219:CJY393219 CTN393219:CTU393219 DDJ393219:DDQ393219 DNF393219:DNM393219 DXB393219:DXI393219 EGX393219:EHE393219 EQT393219:ERA393219 FAP393219:FAW393219 FKL393219:FKS393219 FUH393219:FUO393219 GED393219:GEK393219 GNZ393219:GOG393219 GXV393219:GYC393219 HHR393219:HHY393219 HRN393219:HRU393219 IBJ393219:IBQ393219 ILF393219:ILM393219 IVB393219:IVI393219 JEX393219:JFE393219 JOT393219:JPA393219 JYP393219:JYW393219 KIL393219:KIS393219 KSH393219:KSO393219 LCD393219:LCK393219 LLZ393219:LMG393219 LVV393219:LWC393219 MFR393219:MFY393219 MPN393219:MPU393219 MZJ393219:MZQ393219 NJF393219:NJM393219 NTB393219:NTI393219 OCX393219:ODE393219 OMT393219:ONA393219 OWP393219:OWW393219 PGL393219:PGS393219 PQH393219:PQO393219 QAD393219:QAK393219 QJZ393219:QKG393219 QTV393219:QUC393219 RDR393219:RDY393219 RNN393219:RNU393219 RXJ393219:RXQ393219 SHF393219:SHM393219 SRB393219:SRI393219 TAX393219:TBE393219 TKT393219:TLA393219 TUP393219:TUW393219 UEL393219:UES393219 UOH393219:UOO393219 UYD393219:UYK393219 VHZ393219:VIG393219 VRV393219:VSC393219 WBR393219:WBY393219 WLN393219:WLU393219 WVJ393219:WVQ393219 B458755:I458755 IX458755:JE458755 ST458755:TA458755 ACP458755:ACW458755 AML458755:AMS458755 AWH458755:AWO458755 BGD458755:BGK458755 BPZ458755:BQG458755 BZV458755:CAC458755 CJR458755:CJY458755 CTN458755:CTU458755 DDJ458755:DDQ458755 DNF458755:DNM458755 DXB458755:DXI458755 EGX458755:EHE458755 EQT458755:ERA458755 FAP458755:FAW458755 FKL458755:FKS458755 FUH458755:FUO458755 GED458755:GEK458755 GNZ458755:GOG458755 GXV458755:GYC458755 HHR458755:HHY458755 HRN458755:HRU458755 IBJ458755:IBQ458755 ILF458755:ILM458755 IVB458755:IVI458755 JEX458755:JFE458755 JOT458755:JPA458755 JYP458755:JYW458755 KIL458755:KIS458755 KSH458755:KSO458755 LCD458755:LCK458755 LLZ458755:LMG458755 LVV458755:LWC458755 MFR458755:MFY458755 MPN458755:MPU458755 MZJ458755:MZQ458755 NJF458755:NJM458755 NTB458755:NTI458755 OCX458755:ODE458755 OMT458755:ONA458755 OWP458755:OWW458755 PGL458755:PGS458755 PQH458755:PQO458755 QAD458755:QAK458755 QJZ458755:QKG458755 QTV458755:QUC458755 RDR458755:RDY458755 RNN458755:RNU458755 RXJ458755:RXQ458755 SHF458755:SHM458755 SRB458755:SRI458755 TAX458755:TBE458755 TKT458755:TLA458755 TUP458755:TUW458755 UEL458755:UES458755 UOH458755:UOO458755 UYD458755:UYK458755 VHZ458755:VIG458755 VRV458755:VSC458755 WBR458755:WBY458755 WLN458755:WLU458755 WVJ458755:WVQ458755 B524291:I524291 IX524291:JE524291 ST524291:TA524291 ACP524291:ACW524291 AML524291:AMS524291 AWH524291:AWO524291 BGD524291:BGK524291 BPZ524291:BQG524291 BZV524291:CAC524291 CJR524291:CJY524291 CTN524291:CTU524291 DDJ524291:DDQ524291 DNF524291:DNM524291 DXB524291:DXI524291 EGX524291:EHE524291 EQT524291:ERA524291 FAP524291:FAW524291 FKL524291:FKS524291 FUH524291:FUO524291 GED524291:GEK524291 GNZ524291:GOG524291 GXV524291:GYC524291 HHR524291:HHY524291 HRN524291:HRU524291 IBJ524291:IBQ524291 ILF524291:ILM524291 IVB524291:IVI524291 JEX524291:JFE524291 JOT524291:JPA524291 JYP524291:JYW524291 KIL524291:KIS524291 KSH524291:KSO524291 LCD524291:LCK524291 LLZ524291:LMG524291 LVV524291:LWC524291 MFR524291:MFY524291 MPN524291:MPU524291 MZJ524291:MZQ524291 NJF524291:NJM524291 NTB524291:NTI524291 OCX524291:ODE524291 OMT524291:ONA524291 OWP524291:OWW524291 PGL524291:PGS524291 PQH524291:PQO524291 QAD524291:QAK524291 QJZ524291:QKG524291 QTV524291:QUC524291 RDR524291:RDY524291 RNN524291:RNU524291 RXJ524291:RXQ524291 SHF524291:SHM524291 SRB524291:SRI524291 TAX524291:TBE524291 TKT524291:TLA524291 TUP524291:TUW524291 UEL524291:UES524291 UOH524291:UOO524291 UYD524291:UYK524291 VHZ524291:VIG524291 VRV524291:VSC524291 WBR524291:WBY524291 WLN524291:WLU524291 WVJ524291:WVQ524291 B589827:I589827 IX589827:JE589827 ST589827:TA589827 ACP589827:ACW589827 AML589827:AMS589827 AWH589827:AWO589827 BGD589827:BGK589827 BPZ589827:BQG589827 BZV589827:CAC589827 CJR589827:CJY589827 CTN589827:CTU589827 DDJ589827:DDQ589827 DNF589827:DNM589827 DXB589827:DXI589827 EGX589827:EHE589827 EQT589827:ERA589827 FAP589827:FAW589827 FKL589827:FKS589827 FUH589827:FUO589827 GED589827:GEK589827 GNZ589827:GOG589827 GXV589827:GYC589827 HHR589827:HHY589827 HRN589827:HRU589827 IBJ589827:IBQ589827 ILF589827:ILM589827 IVB589827:IVI589827 JEX589827:JFE589827 JOT589827:JPA589827 JYP589827:JYW589827 KIL589827:KIS589827 KSH589827:KSO589827 LCD589827:LCK589827 LLZ589827:LMG589827 LVV589827:LWC589827 MFR589827:MFY589827 MPN589827:MPU589827 MZJ589827:MZQ589827 NJF589827:NJM589827 NTB589827:NTI589827 OCX589827:ODE589827 OMT589827:ONA589827 OWP589827:OWW589827 PGL589827:PGS589827 PQH589827:PQO589827 QAD589827:QAK589827 QJZ589827:QKG589827 QTV589827:QUC589827 RDR589827:RDY589827 RNN589827:RNU589827 RXJ589827:RXQ589827 SHF589827:SHM589827 SRB589827:SRI589827 TAX589827:TBE589827 TKT589827:TLA589827 TUP589827:TUW589827 UEL589827:UES589827 UOH589827:UOO589827 UYD589827:UYK589827 VHZ589827:VIG589827 VRV589827:VSC589827 WBR589827:WBY589827 WLN589827:WLU589827 WVJ589827:WVQ589827 B655363:I655363 IX655363:JE655363 ST655363:TA655363 ACP655363:ACW655363 AML655363:AMS655363 AWH655363:AWO655363 BGD655363:BGK655363 BPZ655363:BQG655363 BZV655363:CAC655363 CJR655363:CJY655363 CTN655363:CTU655363 DDJ655363:DDQ655363 DNF655363:DNM655363 DXB655363:DXI655363 EGX655363:EHE655363 EQT655363:ERA655363 FAP655363:FAW655363 FKL655363:FKS655363 FUH655363:FUO655363 GED655363:GEK655363 GNZ655363:GOG655363 GXV655363:GYC655363 HHR655363:HHY655363 HRN655363:HRU655363 IBJ655363:IBQ655363 ILF655363:ILM655363 IVB655363:IVI655363 JEX655363:JFE655363 JOT655363:JPA655363 JYP655363:JYW655363 KIL655363:KIS655363 KSH655363:KSO655363 LCD655363:LCK655363 LLZ655363:LMG655363 LVV655363:LWC655363 MFR655363:MFY655363 MPN655363:MPU655363 MZJ655363:MZQ655363 NJF655363:NJM655363 NTB655363:NTI655363 OCX655363:ODE655363 OMT655363:ONA655363 OWP655363:OWW655363 PGL655363:PGS655363 PQH655363:PQO655363 QAD655363:QAK655363 QJZ655363:QKG655363 QTV655363:QUC655363 RDR655363:RDY655363 RNN655363:RNU655363 RXJ655363:RXQ655363 SHF655363:SHM655363 SRB655363:SRI655363 TAX655363:TBE655363 TKT655363:TLA655363 TUP655363:TUW655363 UEL655363:UES655363 UOH655363:UOO655363 UYD655363:UYK655363 VHZ655363:VIG655363 VRV655363:VSC655363 WBR655363:WBY655363 WLN655363:WLU655363 WVJ655363:WVQ655363 B720899:I720899 IX720899:JE720899 ST720899:TA720899 ACP720899:ACW720899 AML720899:AMS720899 AWH720899:AWO720899 BGD720899:BGK720899 BPZ720899:BQG720899 BZV720899:CAC720899 CJR720899:CJY720899 CTN720899:CTU720899 DDJ720899:DDQ720899 DNF720899:DNM720899 DXB720899:DXI720899 EGX720899:EHE720899 EQT720899:ERA720899 FAP720899:FAW720899 FKL720899:FKS720899 FUH720899:FUO720899 GED720899:GEK720899 GNZ720899:GOG720899 GXV720899:GYC720899 HHR720899:HHY720899 HRN720899:HRU720899 IBJ720899:IBQ720899 ILF720899:ILM720899 IVB720899:IVI720899 JEX720899:JFE720899 JOT720899:JPA720899 JYP720899:JYW720899 KIL720899:KIS720899 KSH720899:KSO720899 LCD720899:LCK720899 LLZ720899:LMG720899 LVV720899:LWC720899 MFR720899:MFY720899 MPN720899:MPU720899 MZJ720899:MZQ720899 NJF720899:NJM720899 NTB720899:NTI720899 OCX720899:ODE720899 OMT720899:ONA720899 OWP720899:OWW720899 PGL720899:PGS720899 PQH720899:PQO720899 QAD720899:QAK720899 QJZ720899:QKG720899 QTV720899:QUC720899 RDR720899:RDY720899 RNN720899:RNU720899 RXJ720899:RXQ720899 SHF720899:SHM720899 SRB720899:SRI720899 TAX720899:TBE720899 TKT720899:TLA720899 TUP720899:TUW720899 UEL720899:UES720899 UOH720899:UOO720899 UYD720899:UYK720899 VHZ720899:VIG720899 VRV720899:VSC720899 WBR720899:WBY720899 WLN720899:WLU720899 WVJ720899:WVQ720899 B786435:I786435 IX786435:JE786435 ST786435:TA786435 ACP786435:ACW786435 AML786435:AMS786435 AWH786435:AWO786435 BGD786435:BGK786435 BPZ786435:BQG786435 BZV786435:CAC786435 CJR786435:CJY786435 CTN786435:CTU786435 DDJ786435:DDQ786435 DNF786435:DNM786435 DXB786435:DXI786435 EGX786435:EHE786435 EQT786435:ERA786435 FAP786435:FAW786435 FKL786435:FKS786435 FUH786435:FUO786435 GED786435:GEK786435 GNZ786435:GOG786435 GXV786435:GYC786435 HHR786435:HHY786435 HRN786435:HRU786435 IBJ786435:IBQ786435 ILF786435:ILM786435 IVB786435:IVI786435 JEX786435:JFE786435 JOT786435:JPA786435 JYP786435:JYW786435 KIL786435:KIS786435 KSH786435:KSO786435 LCD786435:LCK786435 LLZ786435:LMG786435 LVV786435:LWC786435 MFR786435:MFY786435 MPN786435:MPU786435 MZJ786435:MZQ786435 NJF786435:NJM786435 NTB786435:NTI786435 OCX786435:ODE786435 OMT786435:ONA786435 OWP786435:OWW786435 PGL786435:PGS786435 PQH786435:PQO786435 QAD786435:QAK786435 QJZ786435:QKG786435 QTV786435:QUC786435 RDR786435:RDY786435 RNN786435:RNU786435 RXJ786435:RXQ786435 SHF786435:SHM786435 SRB786435:SRI786435 TAX786435:TBE786435 TKT786435:TLA786435 TUP786435:TUW786435 UEL786435:UES786435 UOH786435:UOO786435 UYD786435:UYK786435 VHZ786435:VIG786435 VRV786435:VSC786435 WBR786435:WBY786435 WLN786435:WLU786435 WVJ786435:WVQ786435 B851971:I851971 IX851971:JE851971 ST851971:TA851971 ACP851971:ACW851971 AML851971:AMS851971 AWH851971:AWO851971 BGD851971:BGK851971 BPZ851971:BQG851971 BZV851971:CAC851971 CJR851971:CJY851971 CTN851971:CTU851971 DDJ851971:DDQ851971 DNF851971:DNM851971 DXB851971:DXI851971 EGX851971:EHE851971 EQT851971:ERA851971 FAP851971:FAW851971 FKL851971:FKS851971 FUH851971:FUO851971 GED851971:GEK851971 GNZ851971:GOG851971 GXV851971:GYC851971 HHR851971:HHY851971 HRN851971:HRU851971 IBJ851971:IBQ851971 ILF851971:ILM851971 IVB851971:IVI851971 JEX851971:JFE851971 JOT851971:JPA851971 JYP851971:JYW851971 KIL851971:KIS851971 KSH851971:KSO851971 LCD851971:LCK851971 LLZ851971:LMG851971 LVV851971:LWC851971 MFR851971:MFY851971 MPN851971:MPU851971 MZJ851971:MZQ851971 NJF851971:NJM851971 NTB851971:NTI851971 OCX851971:ODE851971 OMT851971:ONA851971 OWP851971:OWW851971 PGL851971:PGS851971 PQH851971:PQO851971 QAD851971:QAK851971 QJZ851971:QKG851971 QTV851971:QUC851971 RDR851971:RDY851971 RNN851971:RNU851971 RXJ851971:RXQ851971 SHF851971:SHM851971 SRB851971:SRI851971 TAX851971:TBE851971 TKT851971:TLA851971 TUP851971:TUW851971 UEL851971:UES851971 UOH851971:UOO851971 UYD851971:UYK851971 VHZ851971:VIG851971 VRV851971:VSC851971 WBR851971:WBY851971 WLN851971:WLU851971 WVJ851971:WVQ851971 B917507:I917507 IX917507:JE917507 ST917507:TA917507 ACP917507:ACW917507 AML917507:AMS917507 AWH917507:AWO917507 BGD917507:BGK917507 BPZ917507:BQG917507 BZV917507:CAC917507 CJR917507:CJY917507 CTN917507:CTU917507 DDJ917507:DDQ917507 DNF917507:DNM917507 DXB917507:DXI917507 EGX917507:EHE917507 EQT917507:ERA917507 FAP917507:FAW917507 FKL917507:FKS917507 FUH917507:FUO917507 GED917507:GEK917507 GNZ917507:GOG917507 GXV917507:GYC917507 HHR917507:HHY917507 HRN917507:HRU917507 IBJ917507:IBQ917507 ILF917507:ILM917507 IVB917507:IVI917507 JEX917507:JFE917507 JOT917507:JPA917507 JYP917507:JYW917507 KIL917507:KIS917507 KSH917507:KSO917507 LCD917507:LCK917507 LLZ917507:LMG917507 LVV917507:LWC917507 MFR917507:MFY917507 MPN917507:MPU917507 MZJ917507:MZQ917507 NJF917507:NJM917507 NTB917507:NTI917507 OCX917507:ODE917507 OMT917507:ONA917507 OWP917507:OWW917507 PGL917507:PGS917507 PQH917507:PQO917507 QAD917507:QAK917507 QJZ917507:QKG917507 QTV917507:QUC917507 RDR917507:RDY917507 RNN917507:RNU917507 RXJ917507:RXQ917507 SHF917507:SHM917507 SRB917507:SRI917507 TAX917507:TBE917507 TKT917507:TLA917507 TUP917507:TUW917507 UEL917507:UES917507 UOH917507:UOO917507 UYD917507:UYK917507 VHZ917507:VIG917507 VRV917507:VSC917507 WBR917507:WBY917507 WLN917507:WLU917507 WVJ917507:WVQ917507 B983043:I983043 IX983043:JE983043 ST983043:TA983043 ACP983043:ACW983043 AML983043:AMS983043 AWH983043:AWO983043 BGD983043:BGK983043 BPZ983043:BQG983043 BZV983043:CAC983043 CJR983043:CJY983043 CTN983043:CTU983043 DDJ983043:DDQ983043 DNF983043:DNM983043 DXB983043:DXI983043 EGX983043:EHE983043 EQT983043:ERA983043 FAP983043:FAW983043 FKL983043:FKS983043 FUH983043:FUO983043 GED983043:GEK983043 GNZ983043:GOG983043 GXV983043:GYC983043 HHR983043:HHY983043 HRN983043:HRU983043 IBJ983043:IBQ983043 ILF983043:ILM983043 IVB983043:IVI983043 JEX983043:JFE983043 JOT983043:JPA983043 JYP983043:JYW983043 KIL983043:KIS983043 KSH983043:KSO983043 LCD983043:LCK983043 LLZ983043:LMG983043 LVV983043:LWC983043 MFR983043:MFY983043 MPN983043:MPU983043 MZJ983043:MZQ983043 NJF983043:NJM983043 NTB983043:NTI983043 OCX983043:ODE983043 OMT983043:ONA983043 OWP983043:OWW983043 PGL983043:PGS983043 PQH983043:PQO983043 QAD983043:QAK983043 QJZ983043:QKG983043 QTV983043:QUC983043 RDR983043:RDY983043 RNN983043:RNU983043 RXJ983043:RXQ983043 SHF983043:SHM983043 SRB983043:SRI983043 TAX983043:TBE983043 TKT983043:TLA983043 TUP983043:TUW983043 UEL983043:UES983043 UOH983043:UOO983043 UYD983043:UYK983043 VHZ983043:VIG983043 VRV983043:VSC983043 WBR983043:WBY983043 WLN983043:WLU983043 WVJ983043:WVQ983043">
      <formula1>$B$268:$B$282</formula1>
    </dataValidation>
    <dataValidation type="whole"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1</formula1>
      <formula2>200</formula2>
    </dataValidation>
    <dataValidation type="whole" allowBlank="1" showInputMessage="1" showErrorMessage="1" errorTitle="Zadej číslo !" error="Pozor, musíš zadat celé číslo." sqref="N57:N58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S57:S58 JO57:JO58 TK57:TK58 ADG57:ADG58 ANC57:ANC58 AWY57:AWY58 BGU57:BGU58 BQQ57:BQQ58 CAM57:CAM58 CKI57:CKI58 CUE57:CUE58 DEA57:DEA58 DNW57:DNW58 DXS57:DXS58 EHO57:EHO58 ERK57:ERK58 FBG57:FBG58 FLC57:FLC58 FUY57:FUY58 GEU57:GEU58 GOQ57:GOQ58 GYM57:GYM58 HII57:HII58 HSE57:HSE58 ICA57:ICA58 ILW57:ILW58 IVS57:IVS58 JFO57:JFO58 JPK57:JPK58 JZG57:JZG58 KJC57:KJC58 KSY57:KSY58 LCU57:LCU58 LMQ57:LMQ58 LWM57:LWM58 MGI57:MGI58 MQE57:MQE58 NAA57:NAA58 NJW57:NJW58 NTS57:NTS58 ODO57:ODO58 ONK57:ONK58 OXG57:OXG58 PHC57:PHC58 PQY57:PQY58 QAU57:QAU58 QKQ57:QKQ58 QUM57:QUM58 REI57:REI58 ROE57:ROE58 RYA57:RYA58 SHW57:SHW58 SRS57:SRS58 TBO57:TBO58 TLK57:TLK58 TVG57:TVG58 UFC57:UFC58 UOY57:UOY58 UYU57:UYU58 VIQ57:VIQ58 VSM57:VSM58 WCI57:WCI58 WME57:WME58 WWA57:WWA58 S65593:S65594 JO65593:JO65594 TK65593:TK65594 ADG65593:ADG65594 ANC65593:ANC65594 AWY65593:AWY65594 BGU65593:BGU65594 BQQ65593:BQQ65594 CAM65593:CAM65594 CKI65593:CKI65594 CUE65593:CUE65594 DEA65593:DEA65594 DNW65593:DNW65594 DXS65593:DXS65594 EHO65593:EHO65594 ERK65593:ERK65594 FBG65593:FBG65594 FLC65593:FLC65594 FUY65593:FUY65594 GEU65593:GEU65594 GOQ65593:GOQ65594 GYM65593:GYM65594 HII65593:HII65594 HSE65593:HSE65594 ICA65593:ICA65594 ILW65593:ILW65594 IVS65593:IVS65594 JFO65593:JFO65594 JPK65593:JPK65594 JZG65593:JZG65594 KJC65593:KJC65594 KSY65593:KSY65594 LCU65593:LCU65594 LMQ65593:LMQ65594 LWM65593:LWM65594 MGI65593:MGI65594 MQE65593:MQE65594 NAA65593:NAA65594 NJW65593:NJW65594 NTS65593:NTS65594 ODO65593:ODO65594 ONK65593:ONK65594 OXG65593:OXG65594 PHC65593:PHC65594 PQY65593:PQY65594 QAU65593:QAU65594 QKQ65593:QKQ65594 QUM65593:QUM65594 REI65593:REI65594 ROE65593:ROE65594 RYA65593:RYA65594 SHW65593:SHW65594 SRS65593:SRS65594 TBO65593:TBO65594 TLK65593:TLK65594 TVG65593:TVG65594 UFC65593:UFC65594 UOY65593:UOY65594 UYU65593:UYU65594 VIQ65593:VIQ65594 VSM65593:VSM65594 WCI65593:WCI65594 WME65593:WME65594 WWA65593:WWA65594 S131129:S131130 JO131129:JO131130 TK131129:TK131130 ADG131129:ADG131130 ANC131129:ANC131130 AWY131129:AWY131130 BGU131129:BGU131130 BQQ131129:BQQ131130 CAM131129:CAM131130 CKI131129:CKI131130 CUE131129:CUE131130 DEA131129:DEA131130 DNW131129:DNW131130 DXS131129:DXS131130 EHO131129:EHO131130 ERK131129:ERK131130 FBG131129:FBG131130 FLC131129:FLC131130 FUY131129:FUY131130 GEU131129:GEU131130 GOQ131129:GOQ131130 GYM131129:GYM131130 HII131129:HII131130 HSE131129:HSE131130 ICA131129:ICA131130 ILW131129:ILW131130 IVS131129:IVS131130 JFO131129:JFO131130 JPK131129:JPK131130 JZG131129:JZG131130 KJC131129:KJC131130 KSY131129:KSY131130 LCU131129:LCU131130 LMQ131129:LMQ131130 LWM131129:LWM131130 MGI131129:MGI131130 MQE131129:MQE131130 NAA131129:NAA131130 NJW131129:NJW131130 NTS131129:NTS131130 ODO131129:ODO131130 ONK131129:ONK131130 OXG131129:OXG131130 PHC131129:PHC131130 PQY131129:PQY131130 QAU131129:QAU131130 QKQ131129:QKQ131130 QUM131129:QUM131130 REI131129:REI131130 ROE131129:ROE131130 RYA131129:RYA131130 SHW131129:SHW131130 SRS131129:SRS131130 TBO131129:TBO131130 TLK131129:TLK131130 TVG131129:TVG131130 UFC131129:UFC131130 UOY131129:UOY131130 UYU131129:UYU131130 VIQ131129:VIQ131130 VSM131129:VSM131130 WCI131129:WCI131130 WME131129:WME131130 WWA131129:WWA131130 S196665:S196666 JO196665:JO196666 TK196665:TK196666 ADG196665:ADG196666 ANC196665:ANC196666 AWY196665:AWY196666 BGU196665:BGU196666 BQQ196665:BQQ196666 CAM196665:CAM196666 CKI196665:CKI196666 CUE196665:CUE196666 DEA196665:DEA196666 DNW196665:DNW196666 DXS196665:DXS196666 EHO196665:EHO196666 ERK196665:ERK196666 FBG196665:FBG196666 FLC196665:FLC196666 FUY196665:FUY196666 GEU196665:GEU196666 GOQ196665:GOQ196666 GYM196665:GYM196666 HII196665:HII196666 HSE196665:HSE196666 ICA196665:ICA196666 ILW196665:ILW196666 IVS196665:IVS196666 JFO196665:JFO196666 JPK196665:JPK196666 JZG196665:JZG196666 KJC196665:KJC196666 KSY196665:KSY196666 LCU196665:LCU196666 LMQ196665:LMQ196666 LWM196665:LWM196666 MGI196665:MGI196666 MQE196665:MQE196666 NAA196665:NAA196666 NJW196665:NJW196666 NTS196665:NTS196666 ODO196665:ODO196666 ONK196665:ONK196666 OXG196665:OXG196666 PHC196665:PHC196666 PQY196665:PQY196666 QAU196665:QAU196666 QKQ196665:QKQ196666 QUM196665:QUM196666 REI196665:REI196666 ROE196665:ROE196666 RYA196665:RYA196666 SHW196665:SHW196666 SRS196665:SRS196666 TBO196665:TBO196666 TLK196665:TLK196666 TVG196665:TVG196666 UFC196665:UFC196666 UOY196665:UOY196666 UYU196665:UYU196666 VIQ196665:VIQ196666 VSM196665:VSM196666 WCI196665:WCI196666 WME196665:WME196666 WWA196665:WWA196666 S262201:S262202 JO262201:JO262202 TK262201:TK262202 ADG262201:ADG262202 ANC262201:ANC262202 AWY262201:AWY262202 BGU262201:BGU262202 BQQ262201:BQQ262202 CAM262201:CAM262202 CKI262201:CKI262202 CUE262201:CUE262202 DEA262201:DEA262202 DNW262201:DNW262202 DXS262201:DXS262202 EHO262201:EHO262202 ERK262201:ERK262202 FBG262201:FBG262202 FLC262201:FLC262202 FUY262201:FUY262202 GEU262201:GEU262202 GOQ262201:GOQ262202 GYM262201:GYM262202 HII262201:HII262202 HSE262201:HSE262202 ICA262201:ICA262202 ILW262201:ILW262202 IVS262201:IVS262202 JFO262201:JFO262202 JPK262201:JPK262202 JZG262201:JZG262202 KJC262201:KJC262202 KSY262201:KSY262202 LCU262201:LCU262202 LMQ262201:LMQ262202 LWM262201:LWM262202 MGI262201:MGI262202 MQE262201:MQE262202 NAA262201:NAA262202 NJW262201:NJW262202 NTS262201:NTS262202 ODO262201:ODO262202 ONK262201:ONK262202 OXG262201:OXG262202 PHC262201:PHC262202 PQY262201:PQY262202 QAU262201:QAU262202 QKQ262201:QKQ262202 QUM262201:QUM262202 REI262201:REI262202 ROE262201:ROE262202 RYA262201:RYA262202 SHW262201:SHW262202 SRS262201:SRS262202 TBO262201:TBO262202 TLK262201:TLK262202 TVG262201:TVG262202 UFC262201:UFC262202 UOY262201:UOY262202 UYU262201:UYU262202 VIQ262201:VIQ262202 VSM262201:VSM262202 WCI262201:WCI262202 WME262201:WME262202 WWA262201:WWA262202 S327737:S327738 JO327737:JO327738 TK327737:TK327738 ADG327737:ADG327738 ANC327737:ANC327738 AWY327737:AWY327738 BGU327737:BGU327738 BQQ327737:BQQ327738 CAM327737:CAM327738 CKI327737:CKI327738 CUE327737:CUE327738 DEA327737:DEA327738 DNW327737:DNW327738 DXS327737:DXS327738 EHO327737:EHO327738 ERK327737:ERK327738 FBG327737:FBG327738 FLC327737:FLC327738 FUY327737:FUY327738 GEU327737:GEU327738 GOQ327737:GOQ327738 GYM327737:GYM327738 HII327737:HII327738 HSE327737:HSE327738 ICA327737:ICA327738 ILW327737:ILW327738 IVS327737:IVS327738 JFO327737:JFO327738 JPK327737:JPK327738 JZG327737:JZG327738 KJC327737:KJC327738 KSY327737:KSY327738 LCU327737:LCU327738 LMQ327737:LMQ327738 LWM327737:LWM327738 MGI327737:MGI327738 MQE327737:MQE327738 NAA327737:NAA327738 NJW327737:NJW327738 NTS327737:NTS327738 ODO327737:ODO327738 ONK327737:ONK327738 OXG327737:OXG327738 PHC327737:PHC327738 PQY327737:PQY327738 QAU327737:QAU327738 QKQ327737:QKQ327738 QUM327737:QUM327738 REI327737:REI327738 ROE327737:ROE327738 RYA327737:RYA327738 SHW327737:SHW327738 SRS327737:SRS327738 TBO327737:TBO327738 TLK327737:TLK327738 TVG327737:TVG327738 UFC327737:UFC327738 UOY327737:UOY327738 UYU327737:UYU327738 VIQ327737:VIQ327738 VSM327737:VSM327738 WCI327737:WCI327738 WME327737:WME327738 WWA327737:WWA327738 S393273:S393274 JO393273:JO393274 TK393273:TK393274 ADG393273:ADG393274 ANC393273:ANC393274 AWY393273:AWY393274 BGU393273:BGU393274 BQQ393273:BQQ393274 CAM393273:CAM393274 CKI393273:CKI393274 CUE393273:CUE393274 DEA393273:DEA393274 DNW393273:DNW393274 DXS393273:DXS393274 EHO393273:EHO393274 ERK393273:ERK393274 FBG393273:FBG393274 FLC393273:FLC393274 FUY393273:FUY393274 GEU393273:GEU393274 GOQ393273:GOQ393274 GYM393273:GYM393274 HII393273:HII393274 HSE393273:HSE393274 ICA393273:ICA393274 ILW393273:ILW393274 IVS393273:IVS393274 JFO393273:JFO393274 JPK393273:JPK393274 JZG393273:JZG393274 KJC393273:KJC393274 KSY393273:KSY393274 LCU393273:LCU393274 LMQ393273:LMQ393274 LWM393273:LWM393274 MGI393273:MGI393274 MQE393273:MQE393274 NAA393273:NAA393274 NJW393273:NJW393274 NTS393273:NTS393274 ODO393273:ODO393274 ONK393273:ONK393274 OXG393273:OXG393274 PHC393273:PHC393274 PQY393273:PQY393274 QAU393273:QAU393274 QKQ393273:QKQ393274 QUM393273:QUM393274 REI393273:REI393274 ROE393273:ROE393274 RYA393273:RYA393274 SHW393273:SHW393274 SRS393273:SRS393274 TBO393273:TBO393274 TLK393273:TLK393274 TVG393273:TVG393274 UFC393273:UFC393274 UOY393273:UOY393274 UYU393273:UYU393274 VIQ393273:VIQ393274 VSM393273:VSM393274 WCI393273:WCI393274 WME393273:WME393274 WWA393273:WWA393274 S458809:S458810 JO458809:JO458810 TK458809:TK458810 ADG458809:ADG458810 ANC458809:ANC458810 AWY458809:AWY458810 BGU458809:BGU458810 BQQ458809:BQQ458810 CAM458809:CAM458810 CKI458809:CKI458810 CUE458809:CUE458810 DEA458809:DEA458810 DNW458809:DNW458810 DXS458809:DXS458810 EHO458809:EHO458810 ERK458809:ERK458810 FBG458809:FBG458810 FLC458809:FLC458810 FUY458809:FUY458810 GEU458809:GEU458810 GOQ458809:GOQ458810 GYM458809:GYM458810 HII458809:HII458810 HSE458809:HSE458810 ICA458809:ICA458810 ILW458809:ILW458810 IVS458809:IVS458810 JFO458809:JFO458810 JPK458809:JPK458810 JZG458809:JZG458810 KJC458809:KJC458810 KSY458809:KSY458810 LCU458809:LCU458810 LMQ458809:LMQ458810 LWM458809:LWM458810 MGI458809:MGI458810 MQE458809:MQE458810 NAA458809:NAA458810 NJW458809:NJW458810 NTS458809:NTS458810 ODO458809:ODO458810 ONK458809:ONK458810 OXG458809:OXG458810 PHC458809:PHC458810 PQY458809:PQY458810 QAU458809:QAU458810 QKQ458809:QKQ458810 QUM458809:QUM458810 REI458809:REI458810 ROE458809:ROE458810 RYA458809:RYA458810 SHW458809:SHW458810 SRS458809:SRS458810 TBO458809:TBO458810 TLK458809:TLK458810 TVG458809:TVG458810 UFC458809:UFC458810 UOY458809:UOY458810 UYU458809:UYU458810 VIQ458809:VIQ458810 VSM458809:VSM458810 WCI458809:WCI458810 WME458809:WME458810 WWA458809:WWA458810 S524345:S524346 JO524345:JO524346 TK524345:TK524346 ADG524345:ADG524346 ANC524345:ANC524346 AWY524345:AWY524346 BGU524345:BGU524346 BQQ524345:BQQ524346 CAM524345:CAM524346 CKI524345:CKI524346 CUE524345:CUE524346 DEA524345:DEA524346 DNW524345:DNW524346 DXS524345:DXS524346 EHO524345:EHO524346 ERK524345:ERK524346 FBG524345:FBG524346 FLC524345:FLC524346 FUY524345:FUY524346 GEU524345:GEU524346 GOQ524345:GOQ524346 GYM524345:GYM524346 HII524345:HII524346 HSE524345:HSE524346 ICA524345:ICA524346 ILW524345:ILW524346 IVS524345:IVS524346 JFO524345:JFO524346 JPK524345:JPK524346 JZG524345:JZG524346 KJC524345:KJC524346 KSY524345:KSY524346 LCU524345:LCU524346 LMQ524345:LMQ524346 LWM524345:LWM524346 MGI524345:MGI524346 MQE524345:MQE524346 NAA524345:NAA524346 NJW524345:NJW524346 NTS524345:NTS524346 ODO524345:ODO524346 ONK524345:ONK524346 OXG524345:OXG524346 PHC524345:PHC524346 PQY524345:PQY524346 QAU524345:QAU524346 QKQ524345:QKQ524346 QUM524345:QUM524346 REI524345:REI524346 ROE524345:ROE524346 RYA524345:RYA524346 SHW524345:SHW524346 SRS524345:SRS524346 TBO524345:TBO524346 TLK524345:TLK524346 TVG524345:TVG524346 UFC524345:UFC524346 UOY524345:UOY524346 UYU524345:UYU524346 VIQ524345:VIQ524346 VSM524345:VSM524346 WCI524345:WCI524346 WME524345:WME524346 WWA524345:WWA524346 S589881:S589882 JO589881:JO589882 TK589881:TK589882 ADG589881:ADG589882 ANC589881:ANC589882 AWY589881:AWY589882 BGU589881:BGU589882 BQQ589881:BQQ589882 CAM589881:CAM589882 CKI589881:CKI589882 CUE589881:CUE589882 DEA589881:DEA589882 DNW589881:DNW589882 DXS589881:DXS589882 EHO589881:EHO589882 ERK589881:ERK589882 FBG589881:FBG589882 FLC589881:FLC589882 FUY589881:FUY589882 GEU589881:GEU589882 GOQ589881:GOQ589882 GYM589881:GYM589882 HII589881:HII589882 HSE589881:HSE589882 ICA589881:ICA589882 ILW589881:ILW589882 IVS589881:IVS589882 JFO589881:JFO589882 JPK589881:JPK589882 JZG589881:JZG589882 KJC589881:KJC589882 KSY589881:KSY589882 LCU589881:LCU589882 LMQ589881:LMQ589882 LWM589881:LWM589882 MGI589881:MGI589882 MQE589881:MQE589882 NAA589881:NAA589882 NJW589881:NJW589882 NTS589881:NTS589882 ODO589881:ODO589882 ONK589881:ONK589882 OXG589881:OXG589882 PHC589881:PHC589882 PQY589881:PQY589882 QAU589881:QAU589882 QKQ589881:QKQ589882 QUM589881:QUM589882 REI589881:REI589882 ROE589881:ROE589882 RYA589881:RYA589882 SHW589881:SHW589882 SRS589881:SRS589882 TBO589881:TBO589882 TLK589881:TLK589882 TVG589881:TVG589882 UFC589881:UFC589882 UOY589881:UOY589882 UYU589881:UYU589882 VIQ589881:VIQ589882 VSM589881:VSM589882 WCI589881:WCI589882 WME589881:WME589882 WWA589881:WWA589882 S655417:S655418 JO655417:JO655418 TK655417:TK655418 ADG655417:ADG655418 ANC655417:ANC655418 AWY655417:AWY655418 BGU655417:BGU655418 BQQ655417:BQQ655418 CAM655417:CAM655418 CKI655417:CKI655418 CUE655417:CUE655418 DEA655417:DEA655418 DNW655417:DNW655418 DXS655417:DXS655418 EHO655417:EHO655418 ERK655417:ERK655418 FBG655417:FBG655418 FLC655417:FLC655418 FUY655417:FUY655418 GEU655417:GEU655418 GOQ655417:GOQ655418 GYM655417:GYM655418 HII655417:HII655418 HSE655417:HSE655418 ICA655417:ICA655418 ILW655417:ILW655418 IVS655417:IVS655418 JFO655417:JFO655418 JPK655417:JPK655418 JZG655417:JZG655418 KJC655417:KJC655418 KSY655417:KSY655418 LCU655417:LCU655418 LMQ655417:LMQ655418 LWM655417:LWM655418 MGI655417:MGI655418 MQE655417:MQE655418 NAA655417:NAA655418 NJW655417:NJW655418 NTS655417:NTS655418 ODO655417:ODO655418 ONK655417:ONK655418 OXG655417:OXG655418 PHC655417:PHC655418 PQY655417:PQY655418 QAU655417:QAU655418 QKQ655417:QKQ655418 QUM655417:QUM655418 REI655417:REI655418 ROE655417:ROE655418 RYA655417:RYA655418 SHW655417:SHW655418 SRS655417:SRS655418 TBO655417:TBO655418 TLK655417:TLK655418 TVG655417:TVG655418 UFC655417:UFC655418 UOY655417:UOY655418 UYU655417:UYU655418 VIQ655417:VIQ655418 VSM655417:VSM655418 WCI655417:WCI655418 WME655417:WME655418 WWA655417:WWA655418 S720953:S720954 JO720953:JO720954 TK720953:TK720954 ADG720953:ADG720954 ANC720953:ANC720954 AWY720953:AWY720954 BGU720953:BGU720954 BQQ720953:BQQ720954 CAM720953:CAM720954 CKI720953:CKI720954 CUE720953:CUE720954 DEA720953:DEA720954 DNW720953:DNW720954 DXS720953:DXS720954 EHO720953:EHO720954 ERK720953:ERK720954 FBG720953:FBG720954 FLC720953:FLC720954 FUY720953:FUY720954 GEU720953:GEU720954 GOQ720953:GOQ720954 GYM720953:GYM720954 HII720953:HII720954 HSE720953:HSE720954 ICA720953:ICA720954 ILW720953:ILW720954 IVS720953:IVS720954 JFO720953:JFO720954 JPK720953:JPK720954 JZG720953:JZG720954 KJC720953:KJC720954 KSY720953:KSY720954 LCU720953:LCU720954 LMQ720953:LMQ720954 LWM720953:LWM720954 MGI720953:MGI720954 MQE720953:MQE720954 NAA720953:NAA720954 NJW720953:NJW720954 NTS720953:NTS720954 ODO720953:ODO720954 ONK720953:ONK720954 OXG720953:OXG720954 PHC720953:PHC720954 PQY720953:PQY720954 QAU720953:QAU720954 QKQ720953:QKQ720954 QUM720953:QUM720954 REI720953:REI720954 ROE720953:ROE720954 RYA720953:RYA720954 SHW720953:SHW720954 SRS720953:SRS720954 TBO720953:TBO720954 TLK720953:TLK720954 TVG720953:TVG720954 UFC720953:UFC720954 UOY720953:UOY720954 UYU720953:UYU720954 VIQ720953:VIQ720954 VSM720953:VSM720954 WCI720953:WCI720954 WME720953:WME720954 WWA720953:WWA720954 S786489:S786490 JO786489:JO786490 TK786489:TK786490 ADG786489:ADG786490 ANC786489:ANC786490 AWY786489:AWY786490 BGU786489:BGU786490 BQQ786489:BQQ786490 CAM786489:CAM786490 CKI786489:CKI786490 CUE786489:CUE786490 DEA786489:DEA786490 DNW786489:DNW786490 DXS786489:DXS786490 EHO786489:EHO786490 ERK786489:ERK786490 FBG786489:FBG786490 FLC786489:FLC786490 FUY786489:FUY786490 GEU786489:GEU786490 GOQ786489:GOQ786490 GYM786489:GYM786490 HII786489:HII786490 HSE786489:HSE786490 ICA786489:ICA786490 ILW786489:ILW786490 IVS786489:IVS786490 JFO786489:JFO786490 JPK786489:JPK786490 JZG786489:JZG786490 KJC786489:KJC786490 KSY786489:KSY786490 LCU786489:LCU786490 LMQ786489:LMQ786490 LWM786489:LWM786490 MGI786489:MGI786490 MQE786489:MQE786490 NAA786489:NAA786490 NJW786489:NJW786490 NTS786489:NTS786490 ODO786489:ODO786490 ONK786489:ONK786490 OXG786489:OXG786490 PHC786489:PHC786490 PQY786489:PQY786490 QAU786489:QAU786490 QKQ786489:QKQ786490 QUM786489:QUM786490 REI786489:REI786490 ROE786489:ROE786490 RYA786489:RYA786490 SHW786489:SHW786490 SRS786489:SRS786490 TBO786489:TBO786490 TLK786489:TLK786490 TVG786489:TVG786490 UFC786489:UFC786490 UOY786489:UOY786490 UYU786489:UYU786490 VIQ786489:VIQ786490 VSM786489:VSM786490 WCI786489:WCI786490 WME786489:WME786490 WWA786489:WWA786490 S852025:S852026 JO852025:JO852026 TK852025:TK852026 ADG852025:ADG852026 ANC852025:ANC852026 AWY852025:AWY852026 BGU852025:BGU852026 BQQ852025:BQQ852026 CAM852025:CAM852026 CKI852025:CKI852026 CUE852025:CUE852026 DEA852025:DEA852026 DNW852025:DNW852026 DXS852025:DXS852026 EHO852025:EHO852026 ERK852025:ERK852026 FBG852025:FBG852026 FLC852025:FLC852026 FUY852025:FUY852026 GEU852025:GEU852026 GOQ852025:GOQ852026 GYM852025:GYM852026 HII852025:HII852026 HSE852025:HSE852026 ICA852025:ICA852026 ILW852025:ILW852026 IVS852025:IVS852026 JFO852025:JFO852026 JPK852025:JPK852026 JZG852025:JZG852026 KJC852025:KJC852026 KSY852025:KSY852026 LCU852025:LCU852026 LMQ852025:LMQ852026 LWM852025:LWM852026 MGI852025:MGI852026 MQE852025:MQE852026 NAA852025:NAA852026 NJW852025:NJW852026 NTS852025:NTS852026 ODO852025:ODO852026 ONK852025:ONK852026 OXG852025:OXG852026 PHC852025:PHC852026 PQY852025:PQY852026 QAU852025:QAU852026 QKQ852025:QKQ852026 QUM852025:QUM852026 REI852025:REI852026 ROE852025:ROE852026 RYA852025:RYA852026 SHW852025:SHW852026 SRS852025:SRS852026 TBO852025:TBO852026 TLK852025:TLK852026 TVG852025:TVG852026 UFC852025:UFC852026 UOY852025:UOY852026 UYU852025:UYU852026 VIQ852025:VIQ852026 VSM852025:VSM852026 WCI852025:WCI852026 WME852025:WME852026 WWA852025:WWA852026 S917561:S917562 JO917561:JO917562 TK917561:TK917562 ADG917561:ADG917562 ANC917561:ANC917562 AWY917561:AWY917562 BGU917561:BGU917562 BQQ917561:BQQ917562 CAM917561:CAM917562 CKI917561:CKI917562 CUE917561:CUE917562 DEA917561:DEA917562 DNW917561:DNW917562 DXS917561:DXS917562 EHO917561:EHO917562 ERK917561:ERK917562 FBG917561:FBG917562 FLC917561:FLC917562 FUY917561:FUY917562 GEU917561:GEU917562 GOQ917561:GOQ917562 GYM917561:GYM917562 HII917561:HII917562 HSE917561:HSE917562 ICA917561:ICA917562 ILW917561:ILW917562 IVS917561:IVS917562 JFO917561:JFO917562 JPK917561:JPK917562 JZG917561:JZG917562 KJC917561:KJC917562 KSY917561:KSY917562 LCU917561:LCU917562 LMQ917561:LMQ917562 LWM917561:LWM917562 MGI917561:MGI917562 MQE917561:MQE917562 NAA917561:NAA917562 NJW917561:NJW917562 NTS917561:NTS917562 ODO917561:ODO917562 ONK917561:ONK917562 OXG917561:OXG917562 PHC917561:PHC917562 PQY917561:PQY917562 QAU917561:QAU917562 QKQ917561:QKQ917562 QUM917561:QUM917562 REI917561:REI917562 ROE917561:ROE917562 RYA917561:RYA917562 SHW917561:SHW917562 SRS917561:SRS917562 TBO917561:TBO917562 TLK917561:TLK917562 TVG917561:TVG917562 UFC917561:UFC917562 UOY917561:UOY917562 UYU917561:UYU917562 VIQ917561:VIQ917562 VSM917561:VSM917562 WCI917561:WCI917562 WME917561:WME917562 WWA917561:WWA917562 S983097:S983098 JO983097:JO983098 TK983097:TK983098 ADG983097:ADG983098 ANC983097:ANC983098 AWY983097:AWY983098 BGU983097:BGU983098 BQQ983097:BQQ983098 CAM983097:CAM983098 CKI983097:CKI983098 CUE983097:CUE983098 DEA983097:DEA983098 DNW983097:DNW983098 DXS983097:DXS983098 EHO983097:EHO983098 ERK983097:ERK983098 FBG983097:FBG983098 FLC983097:FLC983098 FUY983097:FUY983098 GEU983097:GEU983098 GOQ983097:GOQ983098 GYM983097:GYM983098 HII983097:HII983098 HSE983097:HSE983098 ICA983097:ICA983098 ILW983097:ILW983098 IVS983097:IVS983098 JFO983097:JFO983098 JPK983097:JPK983098 JZG983097:JZG983098 KJC983097:KJC983098 KSY983097:KSY983098 LCU983097:LCU983098 LMQ983097:LMQ983098 LWM983097:LWM983098 MGI983097:MGI983098 MQE983097:MQE983098 NAA983097:NAA983098 NJW983097:NJW983098 NTS983097:NTS983098 ODO983097:ODO983098 ONK983097:ONK983098 OXG983097:OXG983098 PHC983097:PHC983098 PQY983097:PQY983098 QAU983097:QAU983098 QKQ983097:QKQ983098 QUM983097:QUM983098 REI983097:REI983098 ROE983097:ROE983098 RYA983097:RYA983098 SHW983097:SHW983098 SRS983097:SRS983098 TBO983097:TBO983098 TLK983097:TLK983098 TVG983097:TVG983098 UFC983097:UFC983098 UOY983097:UOY983098 UYU983097:UYU983098 VIQ983097:VIQ983098 VSM983097:VSM983098 WCI983097:WCI983098 WME983097:WME983098 WWA983097:WWA983098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5593:I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I131129:I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I196665:I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I262201:I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I327737:I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I393273:I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I458809:I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I524345:I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I589881:I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I655417:I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I720953:I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I786489:I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I852025:I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I917561:I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I983097:I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D57:D58 IZ57:IZ58 SV57:SV58 ACR57:ACR58 AMN57:AMN58 AWJ57:AWJ58 BGF57:BGF58 BQB57:BQB58 BZX57:BZX58 CJT57:CJT58 CTP57:CTP58 DDL57:DDL58 DNH57:DNH58 DXD57:DXD58 EGZ57:EGZ58 EQV57:EQV58 FAR57:FAR58 FKN57:FKN58 FUJ57:FUJ58 GEF57:GEF58 GOB57:GOB58 GXX57:GXX58 HHT57:HHT58 HRP57:HRP58 IBL57:IBL58 ILH57:ILH58 IVD57:IVD58 JEZ57:JEZ58 JOV57:JOV58 JYR57:JYR58 KIN57:KIN58 KSJ57:KSJ58 LCF57:LCF58 LMB57:LMB58 LVX57:LVX58 MFT57:MFT58 MPP57:MPP58 MZL57:MZL58 NJH57:NJH58 NTD57:NTD58 OCZ57:OCZ58 OMV57:OMV58 OWR57:OWR58 PGN57:PGN58 PQJ57:PQJ58 QAF57:QAF58 QKB57:QKB58 QTX57:QTX58 RDT57:RDT58 RNP57:RNP58 RXL57:RXL58 SHH57:SHH58 SRD57:SRD58 TAZ57:TAZ58 TKV57:TKV58 TUR57:TUR58 UEN57:UEN58 UOJ57:UOJ58 UYF57:UYF58 VIB57:VIB58 VRX57:VRX58 WBT57:WBT58 WLP57:WLP58 WVL57:WVL58 D65593:D65594 IZ65593:IZ65594 SV65593:SV65594 ACR65593:ACR65594 AMN65593:AMN65594 AWJ65593:AWJ65594 BGF65593:BGF65594 BQB65593:BQB65594 BZX65593:BZX65594 CJT65593:CJT65594 CTP65593:CTP65594 DDL65593:DDL65594 DNH65593:DNH65594 DXD65593:DXD65594 EGZ65593:EGZ65594 EQV65593:EQV65594 FAR65593:FAR65594 FKN65593:FKN65594 FUJ65593:FUJ65594 GEF65593:GEF65594 GOB65593:GOB65594 GXX65593:GXX65594 HHT65593:HHT65594 HRP65593:HRP65594 IBL65593:IBL65594 ILH65593:ILH65594 IVD65593:IVD65594 JEZ65593:JEZ65594 JOV65593:JOV65594 JYR65593:JYR65594 KIN65593:KIN65594 KSJ65593:KSJ65594 LCF65593:LCF65594 LMB65593:LMB65594 LVX65593:LVX65594 MFT65593:MFT65594 MPP65593:MPP65594 MZL65593:MZL65594 NJH65593:NJH65594 NTD65593:NTD65594 OCZ65593:OCZ65594 OMV65593:OMV65594 OWR65593:OWR65594 PGN65593:PGN65594 PQJ65593:PQJ65594 QAF65593:QAF65594 QKB65593:QKB65594 QTX65593:QTX65594 RDT65593:RDT65594 RNP65593:RNP65594 RXL65593:RXL65594 SHH65593:SHH65594 SRD65593:SRD65594 TAZ65593:TAZ65594 TKV65593:TKV65594 TUR65593:TUR65594 UEN65593:UEN65594 UOJ65593:UOJ65594 UYF65593:UYF65594 VIB65593:VIB65594 VRX65593:VRX65594 WBT65593:WBT65594 WLP65593:WLP65594 WVL65593:WVL65594 D131129:D131130 IZ131129:IZ131130 SV131129:SV131130 ACR131129:ACR131130 AMN131129:AMN131130 AWJ131129:AWJ131130 BGF131129:BGF131130 BQB131129:BQB131130 BZX131129:BZX131130 CJT131129:CJT131130 CTP131129:CTP131130 DDL131129:DDL131130 DNH131129:DNH131130 DXD131129:DXD131130 EGZ131129:EGZ131130 EQV131129:EQV131130 FAR131129:FAR131130 FKN131129:FKN131130 FUJ131129:FUJ131130 GEF131129:GEF131130 GOB131129:GOB131130 GXX131129:GXX131130 HHT131129:HHT131130 HRP131129:HRP131130 IBL131129:IBL131130 ILH131129:ILH131130 IVD131129:IVD131130 JEZ131129:JEZ131130 JOV131129:JOV131130 JYR131129:JYR131130 KIN131129:KIN131130 KSJ131129:KSJ131130 LCF131129:LCF131130 LMB131129:LMB131130 LVX131129:LVX131130 MFT131129:MFT131130 MPP131129:MPP131130 MZL131129:MZL131130 NJH131129:NJH131130 NTD131129:NTD131130 OCZ131129:OCZ131130 OMV131129:OMV131130 OWR131129:OWR131130 PGN131129:PGN131130 PQJ131129:PQJ131130 QAF131129:QAF131130 QKB131129:QKB131130 QTX131129:QTX131130 RDT131129:RDT131130 RNP131129:RNP131130 RXL131129:RXL131130 SHH131129:SHH131130 SRD131129:SRD131130 TAZ131129:TAZ131130 TKV131129:TKV131130 TUR131129:TUR131130 UEN131129:UEN131130 UOJ131129:UOJ131130 UYF131129:UYF131130 VIB131129:VIB131130 VRX131129:VRX131130 WBT131129:WBT131130 WLP131129:WLP131130 WVL131129:WVL131130 D196665:D196666 IZ196665:IZ196666 SV196665:SV196666 ACR196665:ACR196666 AMN196665:AMN196666 AWJ196665:AWJ196666 BGF196665:BGF196666 BQB196665:BQB196666 BZX196665:BZX196666 CJT196665:CJT196666 CTP196665:CTP196666 DDL196665:DDL196666 DNH196665:DNH196666 DXD196665:DXD196666 EGZ196665:EGZ196666 EQV196665:EQV196666 FAR196665:FAR196666 FKN196665:FKN196666 FUJ196665:FUJ196666 GEF196665:GEF196666 GOB196665:GOB196666 GXX196665:GXX196666 HHT196665:HHT196666 HRP196665:HRP196666 IBL196665:IBL196666 ILH196665:ILH196666 IVD196665:IVD196666 JEZ196665:JEZ196666 JOV196665:JOV196666 JYR196665:JYR196666 KIN196665:KIN196666 KSJ196665:KSJ196666 LCF196665:LCF196666 LMB196665:LMB196666 LVX196665:LVX196666 MFT196665:MFT196666 MPP196665:MPP196666 MZL196665:MZL196666 NJH196665:NJH196666 NTD196665:NTD196666 OCZ196665:OCZ196666 OMV196665:OMV196666 OWR196665:OWR196666 PGN196665:PGN196666 PQJ196665:PQJ196666 QAF196665:QAF196666 QKB196665:QKB196666 QTX196665:QTX196666 RDT196665:RDT196666 RNP196665:RNP196666 RXL196665:RXL196666 SHH196665:SHH196666 SRD196665:SRD196666 TAZ196665:TAZ196666 TKV196665:TKV196666 TUR196665:TUR196666 UEN196665:UEN196666 UOJ196665:UOJ196666 UYF196665:UYF196666 VIB196665:VIB196666 VRX196665:VRX196666 WBT196665:WBT196666 WLP196665:WLP196666 WVL196665:WVL196666 D262201:D262202 IZ262201:IZ262202 SV262201:SV262202 ACR262201:ACR262202 AMN262201:AMN262202 AWJ262201:AWJ262202 BGF262201:BGF262202 BQB262201:BQB262202 BZX262201:BZX262202 CJT262201:CJT262202 CTP262201:CTP262202 DDL262201:DDL262202 DNH262201:DNH262202 DXD262201:DXD262202 EGZ262201:EGZ262202 EQV262201:EQV262202 FAR262201:FAR262202 FKN262201:FKN262202 FUJ262201:FUJ262202 GEF262201:GEF262202 GOB262201:GOB262202 GXX262201:GXX262202 HHT262201:HHT262202 HRP262201:HRP262202 IBL262201:IBL262202 ILH262201:ILH262202 IVD262201:IVD262202 JEZ262201:JEZ262202 JOV262201:JOV262202 JYR262201:JYR262202 KIN262201:KIN262202 KSJ262201:KSJ262202 LCF262201:LCF262202 LMB262201:LMB262202 LVX262201:LVX262202 MFT262201:MFT262202 MPP262201:MPP262202 MZL262201:MZL262202 NJH262201:NJH262202 NTD262201:NTD262202 OCZ262201:OCZ262202 OMV262201:OMV262202 OWR262201:OWR262202 PGN262201:PGN262202 PQJ262201:PQJ262202 QAF262201:QAF262202 QKB262201:QKB262202 QTX262201:QTX262202 RDT262201:RDT262202 RNP262201:RNP262202 RXL262201:RXL262202 SHH262201:SHH262202 SRD262201:SRD262202 TAZ262201:TAZ262202 TKV262201:TKV262202 TUR262201:TUR262202 UEN262201:UEN262202 UOJ262201:UOJ262202 UYF262201:UYF262202 VIB262201:VIB262202 VRX262201:VRX262202 WBT262201:WBT262202 WLP262201:WLP262202 WVL262201:WVL262202 D327737:D327738 IZ327737:IZ327738 SV327737:SV327738 ACR327737:ACR327738 AMN327737:AMN327738 AWJ327737:AWJ327738 BGF327737:BGF327738 BQB327737:BQB327738 BZX327737:BZX327738 CJT327737:CJT327738 CTP327737:CTP327738 DDL327737:DDL327738 DNH327737:DNH327738 DXD327737:DXD327738 EGZ327737:EGZ327738 EQV327737:EQV327738 FAR327737:FAR327738 FKN327737:FKN327738 FUJ327737:FUJ327738 GEF327737:GEF327738 GOB327737:GOB327738 GXX327737:GXX327738 HHT327737:HHT327738 HRP327737:HRP327738 IBL327737:IBL327738 ILH327737:ILH327738 IVD327737:IVD327738 JEZ327737:JEZ327738 JOV327737:JOV327738 JYR327737:JYR327738 KIN327737:KIN327738 KSJ327737:KSJ327738 LCF327737:LCF327738 LMB327737:LMB327738 LVX327737:LVX327738 MFT327737:MFT327738 MPP327737:MPP327738 MZL327737:MZL327738 NJH327737:NJH327738 NTD327737:NTD327738 OCZ327737:OCZ327738 OMV327737:OMV327738 OWR327737:OWR327738 PGN327737:PGN327738 PQJ327737:PQJ327738 QAF327737:QAF327738 QKB327737:QKB327738 QTX327737:QTX327738 RDT327737:RDT327738 RNP327737:RNP327738 RXL327737:RXL327738 SHH327737:SHH327738 SRD327737:SRD327738 TAZ327737:TAZ327738 TKV327737:TKV327738 TUR327737:TUR327738 UEN327737:UEN327738 UOJ327737:UOJ327738 UYF327737:UYF327738 VIB327737:VIB327738 VRX327737:VRX327738 WBT327737:WBT327738 WLP327737:WLP327738 WVL327737:WVL327738 D393273:D393274 IZ393273:IZ393274 SV393273:SV393274 ACR393273:ACR393274 AMN393273:AMN393274 AWJ393273:AWJ393274 BGF393273:BGF393274 BQB393273:BQB393274 BZX393273:BZX393274 CJT393273:CJT393274 CTP393273:CTP393274 DDL393273:DDL393274 DNH393273:DNH393274 DXD393273:DXD393274 EGZ393273:EGZ393274 EQV393273:EQV393274 FAR393273:FAR393274 FKN393273:FKN393274 FUJ393273:FUJ393274 GEF393273:GEF393274 GOB393273:GOB393274 GXX393273:GXX393274 HHT393273:HHT393274 HRP393273:HRP393274 IBL393273:IBL393274 ILH393273:ILH393274 IVD393273:IVD393274 JEZ393273:JEZ393274 JOV393273:JOV393274 JYR393273:JYR393274 KIN393273:KIN393274 KSJ393273:KSJ393274 LCF393273:LCF393274 LMB393273:LMB393274 LVX393273:LVX393274 MFT393273:MFT393274 MPP393273:MPP393274 MZL393273:MZL393274 NJH393273:NJH393274 NTD393273:NTD393274 OCZ393273:OCZ393274 OMV393273:OMV393274 OWR393273:OWR393274 PGN393273:PGN393274 PQJ393273:PQJ393274 QAF393273:QAF393274 QKB393273:QKB393274 QTX393273:QTX393274 RDT393273:RDT393274 RNP393273:RNP393274 RXL393273:RXL393274 SHH393273:SHH393274 SRD393273:SRD393274 TAZ393273:TAZ393274 TKV393273:TKV393274 TUR393273:TUR393274 UEN393273:UEN393274 UOJ393273:UOJ393274 UYF393273:UYF393274 VIB393273:VIB393274 VRX393273:VRX393274 WBT393273:WBT393274 WLP393273:WLP393274 WVL393273:WVL393274 D458809:D458810 IZ458809:IZ458810 SV458809:SV458810 ACR458809:ACR458810 AMN458809:AMN458810 AWJ458809:AWJ458810 BGF458809:BGF458810 BQB458809:BQB458810 BZX458809:BZX458810 CJT458809:CJT458810 CTP458809:CTP458810 DDL458809:DDL458810 DNH458809:DNH458810 DXD458809:DXD458810 EGZ458809:EGZ458810 EQV458809:EQV458810 FAR458809:FAR458810 FKN458809:FKN458810 FUJ458809:FUJ458810 GEF458809:GEF458810 GOB458809:GOB458810 GXX458809:GXX458810 HHT458809:HHT458810 HRP458809:HRP458810 IBL458809:IBL458810 ILH458809:ILH458810 IVD458809:IVD458810 JEZ458809:JEZ458810 JOV458809:JOV458810 JYR458809:JYR458810 KIN458809:KIN458810 KSJ458809:KSJ458810 LCF458809:LCF458810 LMB458809:LMB458810 LVX458809:LVX458810 MFT458809:MFT458810 MPP458809:MPP458810 MZL458809:MZL458810 NJH458809:NJH458810 NTD458809:NTD458810 OCZ458809:OCZ458810 OMV458809:OMV458810 OWR458809:OWR458810 PGN458809:PGN458810 PQJ458809:PQJ458810 QAF458809:QAF458810 QKB458809:QKB458810 QTX458809:QTX458810 RDT458809:RDT458810 RNP458809:RNP458810 RXL458809:RXL458810 SHH458809:SHH458810 SRD458809:SRD458810 TAZ458809:TAZ458810 TKV458809:TKV458810 TUR458809:TUR458810 UEN458809:UEN458810 UOJ458809:UOJ458810 UYF458809:UYF458810 VIB458809:VIB458810 VRX458809:VRX458810 WBT458809:WBT458810 WLP458809:WLP458810 WVL458809:WVL458810 D524345:D524346 IZ524345:IZ524346 SV524345:SV524346 ACR524345:ACR524346 AMN524345:AMN524346 AWJ524345:AWJ524346 BGF524345:BGF524346 BQB524345:BQB524346 BZX524345:BZX524346 CJT524345:CJT524346 CTP524345:CTP524346 DDL524345:DDL524346 DNH524345:DNH524346 DXD524345:DXD524346 EGZ524345:EGZ524346 EQV524345:EQV524346 FAR524345:FAR524346 FKN524345:FKN524346 FUJ524345:FUJ524346 GEF524345:GEF524346 GOB524345:GOB524346 GXX524345:GXX524346 HHT524345:HHT524346 HRP524345:HRP524346 IBL524345:IBL524346 ILH524345:ILH524346 IVD524345:IVD524346 JEZ524345:JEZ524346 JOV524345:JOV524346 JYR524345:JYR524346 KIN524345:KIN524346 KSJ524345:KSJ524346 LCF524345:LCF524346 LMB524345:LMB524346 LVX524345:LVX524346 MFT524345:MFT524346 MPP524345:MPP524346 MZL524345:MZL524346 NJH524345:NJH524346 NTD524345:NTD524346 OCZ524345:OCZ524346 OMV524345:OMV524346 OWR524345:OWR524346 PGN524345:PGN524346 PQJ524345:PQJ524346 QAF524345:QAF524346 QKB524345:QKB524346 QTX524345:QTX524346 RDT524345:RDT524346 RNP524345:RNP524346 RXL524345:RXL524346 SHH524345:SHH524346 SRD524345:SRD524346 TAZ524345:TAZ524346 TKV524345:TKV524346 TUR524345:TUR524346 UEN524345:UEN524346 UOJ524345:UOJ524346 UYF524345:UYF524346 VIB524345:VIB524346 VRX524345:VRX524346 WBT524345:WBT524346 WLP524345:WLP524346 WVL524345:WVL524346 D589881:D589882 IZ589881:IZ589882 SV589881:SV589882 ACR589881:ACR589882 AMN589881:AMN589882 AWJ589881:AWJ589882 BGF589881:BGF589882 BQB589881:BQB589882 BZX589881:BZX589882 CJT589881:CJT589882 CTP589881:CTP589882 DDL589881:DDL589882 DNH589881:DNH589882 DXD589881:DXD589882 EGZ589881:EGZ589882 EQV589881:EQV589882 FAR589881:FAR589882 FKN589881:FKN589882 FUJ589881:FUJ589882 GEF589881:GEF589882 GOB589881:GOB589882 GXX589881:GXX589882 HHT589881:HHT589882 HRP589881:HRP589882 IBL589881:IBL589882 ILH589881:ILH589882 IVD589881:IVD589882 JEZ589881:JEZ589882 JOV589881:JOV589882 JYR589881:JYR589882 KIN589881:KIN589882 KSJ589881:KSJ589882 LCF589881:LCF589882 LMB589881:LMB589882 LVX589881:LVX589882 MFT589881:MFT589882 MPP589881:MPP589882 MZL589881:MZL589882 NJH589881:NJH589882 NTD589881:NTD589882 OCZ589881:OCZ589882 OMV589881:OMV589882 OWR589881:OWR589882 PGN589881:PGN589882 PQJ589881:PQJ589882 QAF589881:QAF589882 QKB589881:QKB589882 QTX589881:QTX589882 RDT589881:RDT589882 RNP589881:RNP589882 RXL589881:RXL589882 SHH589881:SHH589882 SRD589881:SRD589882 TAZ589881:TAZ589882 TKV589881:TKV589882 TUR589881:TUR589882 UEN589881:UEN589882 UOJ589881:UOJ589882 UYF589881:UYF589882 VIB589881:VIB589882 VRX589881:VRX589882 WBT589881:WBT589882 WLP589881:WLP589882 WVL589881:WVL589882 D655417:D655418 IZ655417:IZ655418 SV655417:SV655418 ACR655417:ACR655418 AMN655417:AMN655418 AWJ655417:AWJ655418 BGF655417:BGF655418 BQB655417:BQB655418 BZX655417:BZX655418 CJT655417:CJT655418 CTP655417:CTP655418 DDL655417:DDL655418 DNH655417:DNH655418 DXD655417:DXD655418 EGZ655417:EGZ655418 EQV655417:EQV655418 FAR655417:FAR655418 FKN655417:FKN655418 FUJ655417:FUJ655418 GEF655417:GEF655418 GOB655417:GOB655418 GXX655417:GXX655418 HHT655417:HHT655418 HRP655417:HRP655418 IBL655417:IBL655418 ILH655417:ILH655418 IVD655417:IVD655418 JEZ655417:JEZ655418 JOV655417:JOV655418 JYR655417:JYR655418 KIN655417:KIN655418 KSJ655417:KSJ655418 LCF655417:LCF655418 LMB655417:LMB655418 LVX655417:LVX655418 MFT655417:MFT655418 MPP655417:MPP655418 MZL655417:MZL655418 NJH655417:NJH655418 NTD655417:NTD655418 OCZ655417:OCZ655418 OMV655417:OMV655418 OWR655417:OWR655418 PGN655417:PGN655418 PQJ655417:PQJ655418 QAF655417:QAF655418 QKB655417:QKB655418 QTX655417:QTX655418 RDT655417:RDT655418 RNP655417:RNP655418 RXL655417:RXL655418 SHH655417:SHH655418 SRD655417:SRD655418 TAZ655417:TAZ655418 TKV655417:TKV655418 TUR655417:TUR655418 UEN655417:UEN655418 UOJ655417:UOJ655418 UYF655417:UYF655418 VIB655417:VIB655418 VRX655417:VRX655418 WBT655417:WBT655418 WLP655417:WLP655418 WVL655417:WVL655418 D720953:D720954 IZ720953:IZ720954 SV720953:SV720954 ACR720953:ACR720954 AMN720953:AMN720954 AWJ720953:AWJ720954 BGF720953:BGF720954 BQB720953:BQB720954 BZX720953:BZX720954 CJT720953:CJT720954 CTP720953:CTP720954 DDL720953:DDL720954 DNH720953:DNH720954 DXD720953:DXD720954 EGZ720953:EGZ720954 EQV720953:EQV720954 FAR720953:FAR720954 FKN720953:FKN720954 FUJ720953:FUJ720954 GEF720953:GEF720954 GOB720953:GOB720954 GXX720953:GXX720954 HHT720953:HHT720954 HRP720953:HRP720954 IBL720953:IBL720954 ILH720953:ILH720954 IVD720953:IVD720954 JEZ720953:JEZ720954 JOV720953:JOV720954 JYR720953:JYR720954 KIN720953:KIN720954 KSJ720953:KSJ720954 LCF720953:LCF720954 LMB720953:LMB720954 LVX720953:LVX720954 MFT720953:MFT720954 MPP720953:MPP720954 MZL720953:MZL720954 NJH720953:NJH720954 NTD720953:NTD720954 OCZ720953:OCZ720954 OMV720953:OMV720954 OWR720953:OWR720954 PGN720953:PGN720954 PQJ720953:PQJ720954 QAF720953:QAF720954 QKB720953:QKB720954 QTX720953:QTX720954 RDT720953:RDT720954 RNP720953:RNP720954 RXL720953:RXL720954 SHH720953:SHH720954 SRD720953:SRD720954 TAZ720953:TAZ720954 TKV720953:TKV720954 TUR720953:TUR720954 UEN720953:UEN720954 UOJ720953:UOJ720954 UYF720953:UYF720954 VIB720953:VIB720954 VRX720953:VRX720954 WBT720953:WBT720954 WLP720953:WLP720954 WVL720953:WVL720954 D786489:D786490 IZ786489:IZ786490 SV786489:SV786490 ACR786489:ACR786490 AMN786489:AMN786490 AWJ786489:AWJ786490 BGF786489:BGF786490 BQB786489:BQB786490 BZX786489:BZX786490 CJT786489:CJT786490 CTP786489:CTP786490 DDL786489:DDL786490 DNH786489:DNH786490 DXD786489:DXD786490 EGZ786489:EGZ786490 EQV786489:EQV786490 FAR786489:FAR786490 FKN786489:FKN786490 FUJ786489:FUJ786490 GEF786489:GEF786490 GOB786489:GOB786490 GXX786489:GXX786490 HHT786489:HHT786490 HRP786489:HRP786490 IBL786489:IBL786490 ILH786489:ILH786490 IVD786489:IVD786490 JEZ786489:JEZ786490 JOV786489:JOV786490 JYR786489:JYR786490 KIN786489:KIN786490 KSJ786489:KSJ786490 LCF786489:LCF786490 LMB786489:LMB786490 LVX786489:LVX786490 MFT786489:MFT786490 MPP786489:MPP786490 MZL786489:MZL786490 NJH786489:NJH786490 NTD786489:NTD786490 OCZ786489:OCZ786490 OMV786489:OMV786490 OWR786489:OWR786490 PGN786489:PGN786490 PQJ786489:PQJ786490 QAF786489:QAF786490 QKB786489:QKB786490 QTX786489:QTX786490 RDT786489:RDT786490 RNP786489:RNP786490 RXL786489:RXL786490 SHH786489:SHH786490 SRD786489:SRD786490 TAZ786489:TAZ786490 TKV786489:TKV786490 TUR786489:TUR786490 UEN786489:UEN786490 UOJ786489:UOJ786490 UYF786489:UYF786490 VIB786489:VIB786490 VRX786489:VRX786490 WBT786489:WBT786490 WLP786489:WLP786490 WVL786489:WVL786490 D852025:D852026 IZ852025:IZ852026 SV852025:SV852026 ACR852025:ACR852026 AMN852025:AMN852026 AWJ852025:AWJ852026 BGF852025:BGF852026 BQB852025:BQB852026 BZX852025:BZX852026 CJT852025:CJT852026 CTP852025:CTP852026 DDL852025:DDL852026 DNH852025:DNH852026 DXD852025:DXD852026 EGZ852025:EGZ852026 EQV852025:EQV852026 FAR852025:FAR852026 FKN852025:FKN852026 FUJ852025:FUJ852026 GEF852025:GEF852026 GOB852025:GOB852026 GXX852025:GXX852026 HHT852025:HHT852026 HRP852025:HRP852026 IBL852025:IBL852026 ILH852025:ILH852026 IVD852025:IVD852026 JEZ852025:JEZ852026 JOV852025:JOV852026 JYR852025:JYR852026 KIN852025:KIN852026 KSJ852025:KSJ852026 LCF852025:LCF852026 LMB852025:LMB852026 LVX852025:LVX852026 MFT852025:MFT852026 MPP852025:MPP852026 MZL852025:MZL852026 NJH852025:NJH852026 NTD852025:NTD852026 OCZ852025:OCZ852026 OMV852025:OMV852026 OWR852025:OWR852026 PGN852025:PGN852026 PQJ852025:PQJ852026 QAF852025:QAF852026 QKB852025:QKB852026 QTX852025:QTX852026 RDT852025:RDT852026 RNP852025:RNP852026 RXL852025:RXL852026 SHH852025:SHH852026 SRD852025:SRD852026 TAZ852025:TAZ852026 TKV852025:TKV852026 TUR852025:TUR852026 UEN852025:UEN852026 UOJ852025:UOJ852026 UYF852025:UYF852026 VIB852025:VIB852026 VRX852025:VRX852026 WBT852025:WBT852026 WLP852025:WLP852026 WVL852025:WVL852026 D917561:D917562 IZ917561:IZ917562 SV917561:SV917562 ACR917561:ACR917562 AMN917561:AMN917562 AWJ917561:AWJ917562 BGF917561:BGF917562 BQB917561:BQB917562 BZX917561:BZX917562 CJT917561:CJT917562 CTP917561:CTP917562 DDL917561:DDL917562 DNH917561:DNH917562 DXD917561:DXD917562 EGZ917561:EGZ917562 EQV917561:EQV917562 FAR917561:FAR917562 FKN917561:FKN917562 FUJ917561:FUJ917562 GEF917561:GEF917562 GOB917561:GOB917562 GXX917561:GXX917562 HHT917561:HHT917562 HRP917561:HRP917562 IBL917561:IBL917562 ILH917561:ILH917562 IVD917561:IVD917562 JEZ917561:JEZ917562 JOV917561:JOV917562 JYR917561:JYR917562 KIN917561:KIN917562 KSJ917561:KSJ917562 LCF917561:LCF917562 LMB917561:LMB917562 LVX917561:LVX917562 MFT917561:MFT917562 MPP917561:MPP917562 MZL917561:MZL917562 NJH917561:NJH917562 NTD917561:NTD917562 OCZ917561:OCZ917562 OMV917561:OMV917562 OWR917561:OWR917562 PGN917561:PGN917562 PQJ917561:PQJ917562 QAF917561:QAF917562 QKB917561:QKB917562 QTX917561:QTX917562 RDT917561:RDT917562 RNP917561:RNP917562 RXL917561:RXL917562 SHH917561:SHH917562 SRD917561:SRD917562 TAZ917561:TAZ917562 TKV917561:TKV917562 TUR917561:TUR917562 UEN917561:UEN917562 UOJ917561:UOJ917562 UYF917561:UYF917562 VIB917561:VIB917562 VRX917561:VRX917562 WBT917561:WBT917562 WLP917561:WLP917562 WVL917561:WVL917562 D983097:D983098 IZ983097:IZ983098 SV983097:SV983098 ACR983097:ACR983098 AMN983097:AMN983098 AWJ983097:AWJ983098 BGF983097:BGF983098 BQB983097:BQB983098 BZX983097:BZX983098 CJT983097:CJT983098 CTP983097:CTP983098 DDL983097:DDL983098 DNH983097:DNH983098 DXD983097:DXD983098 EGZ983097:EGZ983098 EQV983097:EQV983098 FAR983097:FAR983098 FKN983097:FKN983098 FUJ983097:FUJ983098 GEF983097:GEF983098 GOB983097:GOB983098 GXX983097:GXX983098 HHT983097:HHT983098 HRP983097:HRP983098 IBL983097:IBL983098 ILH983097:ILH983098 IVD983097:IVD983098 JEZ983097:JEZ983098 JOV983097:JOV983098 JYR983097:JYR983098 KIN983097:KIN983098 KSJ983097:KSJ983098 LCF983097:LCF983098 LMB983097:LMB983098 LVX983097:LVX983098 MFT983097:MFT983098 MPP983097:MPP983098 MZL983097:MZL983098 NJH983097:NJH983098 NTD983097:NTD983098 OCZ983097:OCZ983098 OMV983097:OMV983098 OWR983097:OWR983098 PGN983097:PGN983098 PQJ983097:PQJ983098 QAF983097:QAF983098 QKB983097:QKB983098 QTX983097:QTX983098 RDT983097:RDT983098 RNP983097:RNP983098 RXL983097:RXL983098 SHH983097:SHH983098 SRD983097:SRD983098 TAZ983097:TAZ983098 TKV983097:TKV983098 TUR983097:TUR983098 UEN983097:UEN983098 UOJ983097:UOJ983098 UYF983097:UYF983098 VIB983097:VIB983098 VRX983097:VRX983098 WBT983097:WBT983098 WLP983097:WLP983098 WVL983097:WVL983098">
      <formula1>0</formula1>
      <formula2>99999</formula2>
    </dataValidation>
  </dataValidations>
  <printOptions horizontalCentered="1" verticalCentered="1"/>
  <pageMargins left="0.39370078740157483" right="0.39370078740157483" top="0" bottom="0.31496062992125984" header="0" footer="0.51181102362204722"/>
  <pageSetup paperSize="9"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6</vt:i4>
      </vt:variant>
    </vt:vector>
  </HeadingPairs>
  <TitlesOfParts>
    <vt:vector size="14" baseType="lpstr">
      <vt:lpstr>22.rpd-koE</vt:lpstr>
      <vt:lpstr>22.acsB-vpB</vt:lpstr>
      <vt:lpstr>22.meD-dpC</vt:lpstr>
      <vt:lpstr>22.azmB-meC</vt:lpstr>
      <vt:lpstr>22.dpB-vršC</vt:lpstr>
      <vt:lpstr>22.pskC-žižD</vt:lpstr>
      <vt:lpstr>22.prgB-zen</vt:lpstr>
      <vt:lpstr>20.meD-vpB</vt:lpstr>
      <vt:lpstr>'20.meD-vpB'!Oblast_tisku</vt:lpstr>
      <vt:lpstr>'22.meD-dpC'!Oblast_tisku</vt:lpstr>
      <vt:lpstr>'22.pskC-žižD'!Oblast_tisku</vt:lpstr>
      <vt:lpstr>'20.meD-vpB'!výmaz</vt:lpstr>
      <vt:lpstr>'22.pskC-žižD'!výmaz</vt:lpstr>
      <vt:lpstr>výmaz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Bohouš</cp:lastModifiedBy>
  <dcterms:created xsi:type="dcterms:W3CDTF">2005-07-26T20:23:27Z</dcterms:created>
  <dcterms:modified xsi:type="dcterms:W3CDTF">2019-03-17T13:05:01Z</dcterms:modified>
</cp:coreProperties>
</file>